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920" windowHeight="13515" activeTab="4"/>
  </bookViews>
  <sheets>
    <sheet name="Subsidie" sheetId="1" r:id="rId1"/>
    <sheet name="Categorie" sheetId="2" r:id="rId2"/>
    <sheet name="Leden" sheetId="3" r:id="rId3"/>
    <sheet name="Activiteiten" sheetId="4" r:id="rId4"/>
    <sheet name="Artikelen" sheetId="5" r:id="rId5"/>
  </sheets>
  <definedNames>
    <definedName name="_xlnm._FilterDatabase" localSheetId="0" hidden="1">Subsidie!$A$83:$G$182</definedName>
    <definedName name="Activiteit">Activiteiten!$A$1:$A$19</definedName>
    <definedName name="Artikel">Artikelen!$A$1:$A$10</definedName>
    <definedName name="Categorie">Categorie!$A$1:$A$40</definedName>
    <definedName name="Leden">Leden!$A$1:$A$15</definedName>
  </definedNames>
  <calcPr calcId="145621"/>
</workbook>
</file>

<file path=xl/calcChain.xml><?xml version="1.0" encoding="utf-8"?>
<calcChain xmlns="http://schemas.openxmlformats.org/spreadsheetml/2006/main">
  <c r="D52" i="1" l="1"/>
  <c r="D66" i="1"/>
  <c r="D54" i="1"/>
  <c r="D51" i="1"/>
  <c r="D44" i="1" l="1"/>
  <c r="A2" i="1" l="1"/>
  <c r="D145" i="1" l="1"/>
  <c r="D129" i="1"/>
  <c r="D121" i="1"/>
  <c r="K181" i="1"/>
  <c r="D184" i="1" s="1"/>
  <c r="K180" i="1"/>
  <c r="D183" i="1" s="1"/>
  <c r="K179" i="1"/>
  <c r="D182" i="1" s="1"/>
  <c r="K178" i="1"/>
  <c r="D181" i="1" s="1"/>
  <c r="K177" i="1"/>
  <c r="D180" i="1" s="1"/>
  <c r="K176" i="1"/>
  <c r="D179" i="1" s="1"/>
  <c r="K175" i="1"/>
  <c r="D178" i="1" s="1"/>
  <c r="K174" i="1"/>
  <c r="D177" i="1" s="1"/>
  <c r="K173" i="1"/>
  <c r="D176" i="1" s="1"/>
  <c r="K172" i="1"/>
  <c r="D175" i="1" s="1"/>
  <c r="K171" i="1"/>
  <c r="D174" i="1" s="1"/>
  <c r="K170" i="1"/>
  <c r="D173" i="1" s="1"/>
  <c r="K169" i="1"/>
  <c r="D172" i="1" s="1"/>
  <c r="K168" i="1"/>
  <c r="D171" i="1" s="1"/>
  <c r="K167" i="1"/>
  <c r="D170" i="1" s="1"/>
  <c r="K166" i="1"/>
  <c r="D169" i="1" s="1"/>
  <c r="K165" i="1"/>
  <c r="D168" i="1" s="1"/>
  <c r="K164" i="1"/>
  <c r="D167" i="1" s="1"/>
  <c r="K163" i="1"/>
  <c r="D166" i="1" s="1"/>
  <c r="K162" i="1"/>
  <c r="D165" i="1" s="1"/>
  <c r="K161" i="1"/>
  <c r="D164" i="1" s="1"/>
  <c r="K160" i="1"/>
  <c r="D163" i="1" s="1"/>
  <c r="K159" i="1"/>
  <c r="D162" i="1" s="1"/>
  <c r="K158" i="1"/>
  <c r="D161" i="1" s="1"/>
  <c r="K157" i="1"/>
  <c r="D160" i="1" s="1"/>
  <c r="K156" i="1"/>
  <c r="D159" i="1" s="1"/>
  <c r="K155" i="1"/>
  <c r="D158" i="1" s="1"/>
  <c r="K154" i="1"/>
  <c r="D157" i="1" s="1"/>
  <c r="K153" i="1"/>
  <c r="D156" i="1" s="1"/>
  <c r="K152" i="1"/>
  <c r="D155" i="1" s="1"/>
  <c r="K151" i="1"/>
  <c r="D154" i="1" s="1"/>
  <c r="K150" i="1"/>
  <c r="D153" i="1" s="1"/>
  <c r="K149" i="1"/>
  <c r="D152" i="1" s="1"/>
  <c r="K148" i="1"/>
  <c r="D151" i="1" s="1"/>
  <c r="K147" i="1"/>
  <c r="D150" i="1" s="1"/>
  <c r="K146" i="1"/>
  <c r="D149" i="1" s="1"/>
  <c r="K145" i="1"/>
  <c r="D148" i="1" s="1"/>
  <c r="K144" i="1"/>
  <c r="D147" i="1" s="1"/>
  <c r="K143" i="1"/>
  <c r="D146" i="1" s="1"/>
  <c r="K142" i="1"/>
  <c r="K141" i="1"/>
  <c r="D144" i="1" s="1"/>
  <c r="K140" i="1"/>
  <c r="D143" i="1" s="1"/>
  <c r="K139" i="1"/>
  <c r="D142" i="1" s="1"/>
  <c r="K138" i="1"/>
  <c r="D141" i="1" s="1"/>
  <c r="K137" i="1"/>
  <c r="D140" i="1" s="1"/>
  <c r="K136" i="1"/>
  <c r="D139" i="1" s="1"/>
  <c r="K135" i="1"/>
  <c r="D138" i="1" s="1"/>
  <c r="K134" i="1"/>
  <c r="D137" i="1" s="1"/>
  <c r="K133" i="1"/>
  <c r="D136" i="1" s="1"/>
  <c r="K132" i="1"/>
  <c r="D135" i="1" s="1"/>
  <c r="K131" i="1"/>
  <c r="D134" i="1" s="1"/>
  <c r="K130" i="1"/>
  <c r="D133" i="1" s="1"/>
  <c r="K129" i="1"/>
  <c r="D132" i="1" s="1"/>
  <c r="K128" i="1"/>
  <c r="D131" i="1" s="1"/>
  <c r="K127" i="1"/>
  <c r="D130" i="1" s="1"/>
  <c r="K126" i="1"/>
  <c r="K125" i="1"/>
  <c r="D128" i="1" s="1"/>
  <c r="K124" i="1"/>
  <c r="D127" i="1" s="1"/>
  <c r="K123" i="1"/>
  <c r="D126" i="1" s="1"/>
  <c r="K122" i="1"/>
  <c r="D125" i="1" s="1"/>
  <c r="K121" i="1"/>
  <c r="D124" i="1" s="1"/>
  <c r="K120" i="1"/>
  <c r="D123" i="1" s="1"/>
  <c r="K119" i="1"/>
  <c r="D122" i="1" s="1"/>
  <c r="K118" i="1"/>
  <c r="K117" i="1"/>
  <c r="D120" i="1" s="1"/>
  <c r="K116" i="1"/>
  <c r="D119" i="1" s="1"/>
  <c r="K115" i="1"/>
  <c r="D118" i="1" s="1"/>
  <c r="K114" i="1"/>
  <c r="D117" i="1" s="1"/>
  <c r="K113" i="1"/>
  <c r="D116" i="1" s="1"/>
  <c r="K112" i="1"/>
  <c r="D115" i="1" s="1"/>
  <c r="K111" i="1"/>
  <c r="D114" i="1" s="1"/>
  <c r="K110" i="1"/>
  <c r="D113" i="1" s="1"/>
  <c r="K109" i="1"/>
  <c r="D112" i="1" s="1"/>
  <c r="K108" i="1"/>
  <c r="D111" i="1" s="1"/>
  <c r="K107" i="1"/>
  <c r="D110" i="1" s="1"/>
  <c r="K106" i="1"/>
  <c r="D109" i="1" s="1"/>
  <c r="K105" i="1"/>
  <c r="D108" i="1" s="1"/>
  <c r="K104" i="1"/>
  <c r="D107" i="1" s="1"/>
  <c r="K103" i="1"/>
  <c r="D106" i="1" s="1"/>
  <c r="K102" i="1"/>
  <c r="D105" i="1" s="1"/>
  <c r="K101" i="1"/>
  <c r="D104" i="1" s="1"/>
  <c r="K100" i="1"/>
  <c r="D103" i="1" s="1"/>
  <c r="K99" i="1"/>
  <c r="D102" i="1" s="1"/>
  <c r="K98" i="1"/>
  <c r="D101" i="1" s="1"/>
  <c r="K97" i="1"/>
  <c r="D100" i="1" s="1"/>
  <c r="K96" i="1"/>
  <c r="D99" i="1" s="1"/>
  <c r="K95" i="1"/>
  <c r="D98" i="1" s="1"/>
  <c r="K94" i="1"/>
  <c r="D97" i="1" s="1"/>
  <c r="K93" i="1"/>
  <c r="D96" i="1" s="1"/>
  <c r="K92" i="1"/>
  <c r="D95" i="1" s="1"/>
  <c r="K91" i="1"/>
  <c r="D94" i="1" s="1"/>
  <c r="K90" i="1"/>
  <c r="D93" i="1" s="1"/>
  <c r="K89" i="1"/>
  <c r="D92" i="1" s="1"/>
  <c r="K88" i="1"/>
  <c r="D91" i="1" s="1"/>
  <c r="K87" i="1"/>
  <c r="D90" i="1" s="1"/>
  <c r="K86" i="1"/>
  <c r="D89" i="1" s="1"/>
  <c r="K85" i="1"/>
  <c r="D88" i="1" s="1"/>
  <c r="K84" i="1"/>
  <c r="D87" i="1" s="1"/>
  <c r="K83" i="1"/>
  <c r="D86" i="1" s="1"/>
  <c r="K82" i="1"/>
  <c r="D85" i="1" s="1"/>
  <c r="J78" i="1"/>
  <c r="J77" i="1"/>
  <c r="D80" i="1" s="1"/>
  <c r="J76" i="1"/>
  <c r="D79" i="1" s="1"/>
  <c r="J75" i="1"/>
  <c r="D78" i="1" s="1"/>
  <c r="J74" i="1"/>
  <c r="D77" i="1" s="1"/>
  <c r="J73" i="1"/>
  <c r="D76" i="1" s="1"/>
  <c r="J72" i="1"/>
  <c r="D75" i="1" s="1"/>
  <c r="J71" i="1"/>
  <c r="D74" i="1" s="1"/>
  <c r="J70" i="1"/>
  <c r="D73" i="1" s="1"/>
  <c r="J69" i="1"/>
  <c r="D72" i="1" s="1"/>
  <c r="J68" i="1"/>
  <c r="D71" i="1" s="1"/>
  <c r="K81" i="1" l="1"/>
  <c r="D84" i="1" s="1"/>
  <c r="I69" i="1" l="1"/>
  <c r="I70" i="1"/>
  <c r="I71" i="1"/>
  <c r="I72" i="1"/>
  <c r="I73" i="1"/>
  <c r="I74" i="1"/>
  <c r="I75" i="1"/>
  <c r="I76" i="1"/>
  <c r="I77" i="1"/>
  <c r="H69" i="1"/>
  <c r="H70" i="1"/>
  <c r="H71" i="1"/>
  <c r="H72" i="1"/>
  <c r="H73" i="1"/>
  <c r="H74" i="1"/>
  <c r="H75" i="1"/>
  <c r="H76" i="1"/>
  <c r="H77" i="1"/>
  <c r="F81" i="1" l="1"/>
  <c r="F80" i="1"/>
  <c r="F79" i="1"/>
  <c r="F78" i="1"/>
  <c r="F77" i="1"/>
  <c r="F76" i="1"/>
  <c r="F75" i="1"/>
  <c r="F74" i="1"/>
  <c r="F73" i="1"/>
  <c r="F72" i="1"/>
  <c r="H68" i="1"/>
  <c r="I68" i="1"/>
  <c r="F71" i="1" s="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J81" i="1"/>
  <c r="I81" i="1"/>
  <c r="H81" i="1"/>
  <c r="D41" i="1"/>
  <c r="H78" i="1" l="1"/>
  <c r="B7" i="1" l="1"/>
  <c r="B6" i="1"/>
  <c r="B5" i="1"/>
  <c r="D67" i="1" l="1"/>
  <c r="D64" i="1"/>
  <c r="D61" i="1"/>
  <c r="D60" i="1"/>
  <c r="D59" i="1"/>
  <c r="D56" i="1"/>
  <c r="D55" i="1"/>
  <c r="D48" i="1"/>
  <c r="D47" i="1" l="1"/>
</calcChain>
</file>

<file path=xl/comments1.xml><?xml version="1.0" encoding="utf-8"?>
<comments xmlns="http://schemas.openxmlformats.org/spreadsheetml/2006/main">
  <authors>
    <author>Frederik Vynckier</author>
  </authors>
  <commentList>
    <comment ref="A10" authorId="0">
      <text>
        <r>
          <rPr>
            <sz val="9"/>
            <color indexed="81"/>
            <rFont val="Tahoma"/>
            <family val="2"/>
          </rPr>
          <t>Art. 4 a) een werking ontwikkelen die in hoofdzaak op het grondgebied Wielsbeke plaatsvindt. 
Deze voorwaarde vervalt wanneer de vereniging kan aantonen dat haar werking een specifieke infrastructuur vereist of dat de bestaande plaatselijke infrastructuur onvoldoende beschikbaar is.</t>
        </r>
      </text>
    </comment>
    <comment ref="A17" authorId="0">
      <text>
        <r>
          <rPr>
            <sz val="9"/>
            <color indexed="81"/>
            <rFont val="Tahoma"/>
            <family val="2"/>
          </rPr>
          <t xml:space="preserve">Art. 4 d) het afsluiten van een verzekering B.A. voor de vereniging en lichamelijke ongevallen voor de leden
</t>
        </r>
      </text>
    </comment>
    <comment ref="A19" authorId="0">
      <text>
        <r>
          <rPr>
            <sz val="9"/>
            <color indexed="81"/>
            <rFont val="Tahoma"/>
            <family val="2"/>
          </rPr>
          <t xml:space="preserve">Art. 4 c) de functie van voorzitter, secretaris en penningmeester wordt ingevuld door minstens 2 verschillende personen, 
beiden woonachtig te Wielsbeke
Art.8 : in uitzondering op Art. 4c) kunnen bestuursleden ook als Wielsbekenaren beschouwd worden wanneer ze tijdens
de uitoefening van dezelfde bestuursfunctie verhuizen naar een andere gemeente.
</t>
        </r>
      </text>
    </comment>
    <comment ref="A45" authorId="0">
      <text>
        <r>
          <rPr>
            <sz val="9"/>
            <color indexed="81"/>
            <rFont val="Tahoma"/>
            <family val="2"/>
          </rPr>
          <t>Art. 4 e) minstens 50% van het ledenaantal of minstens 10 personen is woonachtig in groot-Wielsbeke
Art.5.1 : de leden/bestuursleden vermeld onder Art. 4c)d) worden gecontroleerd op basis van:
   a) de officiële lijsten van de betreffende federatie/koepel/gewest
   of
   b) de lijsten op naam van de verzekerde leden 
   Zonder dergelijke lijsten is een erkenning uitgesloten. De ingediende lijsten dienen recent te zijn (maximaal 6
   maand oud). De gemeentelijke administratieve diensten kunnen ten allen tijde een controle uitvoeren tijdens 
   de activiteit/werking van de organisatie.
Art.5.2 : uitzonderlijk kan het College van Burgemeester en Schepenen de verenigingen, die in de onmogelijkheid
verkeren om te voldoen aan de voorwaarden gesteld in art.5.1, erkennen op basis van een ledenlijst, 
opgesteld door de vereniging en ondertekend door de bestuursleden (voorzitter en secretaris).</t>
        </r>
        <r>
          <rPr>
            <b/>
            <sz val="9"/>
            <color indexed="81"/>
            <rFont val="Tahoma"/>
            <family val="2"/>
          </rPr>
          <t xml:space="preserve">
</t>
        </r>
      </text>
    </comment>
  </commentList>
</comments>
</file>

<file path=xl/sharedStrings.xml><?xml version="1.0" encoding="utf-8"?>
<sst xmlns="http://schemas.openxmlformats.org/spreadsheetml/2006/main" count="245" uniqueCount="110">
  <si>
    <t>I. Vrijetijdsbesteding en toerisme</t>
  </si>
  <si>
    <t>II. Socio-cultureel vormingswerk</t>
  </si>
  <si>
    <t>II. Socio-cultureel vormingswerk - OKRA</t>
  </si>
  <si>
    <t>II. Socio-cultureel vormingswerk - NEOS</t>
  </si>
  <si>
    <t>II. Socio-cultureel vormingswerk - De Zonne</t>
  </si>
  <si>
    <t>III. Sociaal hulpbetoon - Rode Kruis</t>
  </si>
  <si>
    <t>IV. Wetenschappelijk werk</t>
  </si>
  <si>
    <t>V. Amateurkunsten - Muziekvereniging</t>
  </si>
  <si>
    <t>V. Amateurkunsten - Jeugdmuziekatelier</t>
  </si>
  <si>
    <t>V. Amateurkunsten - Koor</t>
  </si>
  <si>
    <t>V. Amateurkunsten - Muziekgroep</t>
  </si>
  <si>
    <t>V. Amateurkunsten - Toneelvereniging</t>
  </si>
  <si>
    <t>Categorie</t>
  </si>
  <si>
    <t>Punten</t>
  </si>
  <si>
    <t>Ledenaantal</t>
  </si>
  <si>
    <t>BASISSUBSIDIE</t>
  </si>
  <si>
    <t>LEDENSUBSIDIE</t>
  </si>
  <si>
    <t>Naam</t>
  </si>
  <si>
    <t>GEGEVENS VERENIGING</t>
  </si>
  <si>
    <t>WERKINGSSUBSIDIE</t>
  </si>
  <si>
    <t>Datum</t>
  </si>
  <si>
    <t>Soort activiteit</t>
  </si>
  <si>
    <t>Ontspanningsactiviteit voor eigen leden</t>
  </si>
  <si>
    <t>Activiteiten (in chronologische volgorde)</t>
  </si>
  <si>
    <t>Zelf georganiseerde educatieve reis</t>
  </si>
  <si>
    <t>Deelname aan studiedag buiten de gemeente</t>
  </si>
  <si>
    <t>Deelname aan studieweekend buiten de gemeente</t>
  </si>
  <si>
    <t>Medewerking aan organisatie van de Cultuurraad</t>
  </si>
  <si>
    <t>Deelname aan een samenwerking</t>
  </si>
  <si>
    <t>Bestuursvergadering (met verslag)</t>
  </si>
  <si>
    <t>Zelf georganiseerde gasttentoonstelling voor het grote publiek</t>
  </si>
  <si>
    <t>Zelf opgezette tentoonstelling voor het grote publiek</t>
  </si>
  <si>
    <t>Zelf georganiseerde wedstrijd, zoektocht, quiz e.d. voor het grote publiek</t>
  </si>
  <si>
    <t>Zelf georganiseerd optreden voor het grote publiek</t>
  </si>
  <si>
    <t>Zelf georganiseerde debatavond/panelgesprek voor het grote publiek</t>
  </si>
  <si>
    <t>Optreden in misviering (enkel cat. V - Koren)</t>
  </si>
  <si>
    <t>Voordracht / les (enkel cat. I-IV)</t>
  </si>
  <si>
    <t>Voordracht / les met projectie / video (enkel cat. I-IV)</t>
  </si>
  <si>
    <t>Voordracht / les met syllabus (enkel cat. I-IV)</t>
  </si>
  <si>
    <t>Voordracht / les met projectie / video en syllabus (enkel cat. I-IV)</t>
  </si>
  <si>
    <t>Zelf gemaakte CD</t>
  </si>
  <si>
    <t>Zelf gemaakte DVD</t>
  </si>
  <si>
    <t>Deelname aan radiouitzending</t>
  </si>
  <si>
    <t>Jaarboek</t>
  </si>
  <si>
    <t>Repetitie (enkel cat. V behalve JMA)</t>
  </si>
  <si>
    <t>Enkel voor muziekverenigingen</t>
  </si>
  <si>
    <t>Enkel voor jeugdmuziekateliers</t>
  </si>
  <si>
    <t>Aantal weken les</t>
  </si>
  <si>
    <t>Optreden / vertoning (enkel cat. V)</t>
  </si>
  <si>
    <t>Aantal klassen van 5 tot 9 leerlingen</t>
  </si>
  <si>
    <t>Aantal klassen van minimum 10 leerlingen</t>
  </si>
  <si>
    <t>Werkingsjaar</t>
  </si>
  <si>
    <t>Aanwezigheden Algemene vergaderingen Cultuurraad</t>
  </si>
  <si>
    <t>Van</t>
  </si>
  <si>
    <t>Tot</t>
  </si>
  <si>
    <t>Telefoon / GSM</t>
  </si>
  <si>
    <t>Emailadres</t>
  </si>
  <si>
    <t>Adres</t>
  </si>
  <si>
    <t>Rekeningnummer</t>
  </si>
  <si>
    <t>Locatie / Plaats</t>
  </si>
  <si>
    <t>cultuur@wielsbeke.be</t>
  </si>
  <si>
    <t>Y</t>
  </si>
  <si>
    <t>N</t>
  </si>
  <si>
    <t>Deelnemers / Aanwezigen</t>
  </si>
  <si>
    <t>Lijst te bezorgen !</t>
  </si>
  <si>
    <t>Aantal toneelcreaties (+ titels)</t>
  </si>
  <si>
    <t>Verschijningsdatum</t>
  </si>
  <si>
    <t>Bijkomende informatie
(titel / auteurs / aantal blz. / …)</t>
  </si>
  <si>
    <t>Bijkomende informatie 
(aard van de activiteit / onderwerp)</t>
  </si>
  <si>
    <t>Totaal aantal klassen</t>
  </si>
  <si>
    <t>Aantal leerlingen die individueel les krijgen</t>
  </si>
  <si>
    <t>Deelnemers</t>
  </si>
  <si>
    <t>Info</t>
  </si>
  <si>
    <t>Locatie</t>
  </si>
  <si>
    <t>Exemplaar</t>
  </si>
  <si>
    <t>Samenwerking met</t>
  </si>
  <si>
    <t>Samenwerking</t>
  </si>
  <si>
    <t>Zelf georganiseerde studiedag voor eigen leden</t>
  </si>
  <si>
    <t>Enkel voor toneelverenigingen</t>
  </si>
  <si>
    <t>Enkel voor koren / muziekgroepen</t>
  </si>
  <si>
    <t>IBAN</t>
  </si>
  <si>
    <t>BIC</t>
  </si>
  <si>
    <t>Verzekering BA</t>
  </si>
  <si>
    <t>Verzekeraar</t>
  </si>
  <si>
    <t>Polisnummer</t>
  </si>
  <si>
    <t>Voorzitter</t>
  </si>
  <si>
    <t>Secretaris</t>
  </si>
  <si>
    <t>Afgevaardige CR</t>
  </si>
  <si>
    <t>Penningmeester</t>
  </si>
  <si>
    <t>Website of actieve FB-pagina</t>
  </si>
  <si>
    <t>Infokrantje voor eigen leden (min. 4 ex./jaar)</t>
  </si>
  <si>
    <t>Soort uitgave</t>
  </si>
  <si>
    <t>Eigen uitgaven / website</t>
  </si>
  <si>
    <t>Instrumenten eigendom vereniging</t>
  </si>
  <si>
    <t>Lijst (+ factuur) te bezorgen !</t>
  </si>
  <si>
    <t>Begeleidende instrumenten eigendom vereniging (max. 4)</t>
  </si>
  <si>
    <t>Bewijs te bezorgen!</t>
  </si>
  <si>
    <t>Bewijs te bezorgen !</t>
  </si>
  <si>
    <t>Ledenlijst te bezorgen !</t>
  </si>
  <si>
    <t>FORMULIER ERKENNING / SUBSIDIES</t>
  </si>
  <si>
    <t>Aantal repetities</t>
  </si>
  <si>
    <t>Lijst met data te bezorgen !</t>
  </si>
  <si>
    <t>Klasseverhogingen afgelopen werkjaar</t>
  </si>
  <si>
    <t>III. Sociaal hulpbetoon - Samana</t>
  </si>
  <si>
    <t>Boek in fotokopie voor groot publiek</t>
  </si>
  <si>
    <t>Tijdschrift in fotokopie voor groot publiek</t>
  </si>
  <si>
    <t>Gedrukt boek voor groot publiek</t>
  </si>
  <si>
    <t>Gedrukt tijdschrift voor groot publiek</t>
  </si>
  <si>
    <t>Doel / werking</t>
  </si>
  <si>
    <t>SAMENSTELLING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</si>
</sst>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theme="1"/>
      <name val="Calibri"/>
      <family val="2"/>
      <scheme val="minor"/>
    </font>
    <font>
      <b/>
      <sz val="11"/>
      <color theme="1"/>
      <name val="Calibri"/>
      <family val="2"/>
      <scheme val="minor"/>
    </font>
    <font>
      <b/>
      <sz val="12"/>
      <color theme="1"/>
      <name val="Calibri"/>
      <family val="2"/>
      <scheme val="minor"/>
    </font>
    <font>
      <b/>
      <sz val="20"/>
      <color theme="1"/>
      <name val="Calibri"/>
      <family val="2"/>
      <scheme val="minor"/>
    </font>
    <font>
      <u/>
      <sz val="11"/>
      <color theme="10"/>
      <name val="Calibri"/>
      <family val="2"/>
      <scheme val="minor"/>
    </font>
    <font>
      <sz val="11"/>
      <color rgb="FFFF0000"/>
      <name val="Calibri"/>
      <family val="2"/>
      <scheme val="minor"/>
    </font>
    <font>
      <i/>
      <sz val="11"/>
      <color theme="1"/>
      <name val="Calibri"/>
      <family val="2"/>
      <scheme val="minor"/>
    </font>
    <font>
      <sz val="11"/>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applyBorder="1" applyAlignment="1">
      <alignment horizontal="center"/>
    </xf>
    <xf numFmtId="0" fontId="0" fillId="0" borderId="0" xfId="0" applyBorder="1"/>
    <xf numFmtId="0" fontId="2" fillId="5" borderId="1" xfId="0" applyFont="1" applyFill="1" applyBorder="1" applyAlignment="1"/>
    <xf numFmtId="0" fontId="0" fillId="0" borderId="4" xfId="0" applyBorder="1"/>
    <xf numFmtId="0" fontId="0" fillId="0" borderId="0" xfId="0" applyFont="1" applyBorder="1" applyAlignment="1">
      <alignment horizontal="left"/>
    </xf>
    <xf numFmtId="0" fontId="0" fillId="0" borderId="0" xfId="0" applyFont="1" applyFill="1" applyBorder="1" applyAlignment="1">
      <alignment horizontal="right"/>
    </xf>
    <xf numFmtId="49" fontId="0" fillId="0" borderId="0" xfId="0" applyNumberFormat="1" applyAlignment="1">
      <alignment wrapText="1"/>
    </xf>
    <xf numFmtId="49" fontId="0" fillId="0" borderId="0" xfId="0" applyNumberFormat="1" applyBorder="1" applyAlignment="1">
      <alignment wrapText="1"/>
    </xf>
    <xf numFmtId="0" fontId="0" fillId="0" borderId="0" xfId="0" applyFill="1"/>
    <xf numFmtId="0" fontId="2" fillId="0" borderId="0" xfId="0" applyFont="1" applyBorder="1" applyAlignment="1" applyProtection="1">
      <alignment horizontal="center"/>
      <protection locked="0"/>
    </xf>
    <xf numFmtId="49" fontId="0" fillId="0" borderId="0" xfId="0" applyNumberFormat="1" applyAlignment="1" applyProtection="1">
      <alignment wrapText="1"/>
      <protection locked="0"/>
    </xf>
    <xf numFmtId="164" fontId="0" fillId="0" borderId="0" xfId="0" applyNumberFormat="1" applyProtection="1">
      <protection locked="0"/>
    </xf>
    <xf numFmtId="164" fontId="0" fillId="0" borderId="0" xfId="0" applyNumberFormat="1"/>
    <xf numFmtId="0" fontId="4" fillId="0" borderId="0" xfId="1" applyAlignment="1">
      <alignment horizontal="center"/>
    </xf>
    <xf numFmtId="0" fontId="5" fillId="0" borderId="0" xfId="0" applyFont="1"/>
    <xf numFmtId="49" fontId="0" fillId="4" borderId="7" xfId="0" applyNumberFormat="1" applyFont="1" applyFill="1" applyBorder="1" applyAlignment="1">
      <alignment horizontal="left" wrapText="1"/>
    </xf>
    <xf numFmtId="0" fontId="0" fillId="4" borderId="7" xfId="0" applyFont="1" applyFill="1" applyBorder="1" applyAlignment="1">
      <alignment horizontal="left"/>
    </xf>
    <xf numFmtId="49" fontId="5" fillId="0" borderId="0" xfId="0" applyNumberFormat="1" applyFont="1" applyBorder="1" applyAlignment="1">
      <alignment wrapText="1"/>
    </xf>
    <xf numFmtId="0" fontId="1" fillId="4" borderId="0" xfId="0" applyFont="1" applyFill="1"/>
    <xf numFmtId="0" fontId="7" fillId="0" borderId="0" xfId="0" applyFont="1" applyProtection="1">
      <protection locked="0"/>
    </xf>
    <xf numFmtId="164" fontId="0" fillId="0" borderId="8" xfId="0" applyNumberFormat="1" applyBorder="1" applyProtection="1">
      <protection locked="0"/>
    </xf>
    <xf numFmtId="0" fontId="0" fillId="0" borderId="8" xfId="0" applyBorder="1" applyProtection="1">
      <protection locked="0"/>
    </xf>
    <xf numFmtId="0" fontId="0" fillId="0" borderId="8" xfId="0" applyBorder="1"/>
    <xf numFmtId="49" fontId="0" fillId="0" borderId="8" xfId="0" applyNumberFormat="1" applyBorder="1" applyAlignment="1" applyProtection="1">
      <alignment wrapText="1"/>
      <protection locked="0"/>
    </xf>
    <xf numFmtId="0" fontId="0" fillId="0" borderId="8" xfId="0" applyFont="1" applyBorder="1" applyAlignment="1">
      <alignment horizontal="left"/>
    </xf>
    <xf numFmtId="0" fontId="0" fillId="2" borderId="8" xfId="0" applyFont="1" applyFill="1" applyBorder="1" applyAlignment="1" applyProtection="1">
      <alignment horizontal="right"/>
      <protection locked="0"/>
    </xf>
    <xf numFmtId="0" fontId="0" fillId="0" borderId="9" xfId="0" applyFont="1" applyBorder="1" applyAlignment="1">
      <alignment horizontal="left"/>
    </xf>
    <xf numFmtId="0" fontId="0" fillId="0" borderId="10" xfId="0" applyFont="1" applyBorder="1" applyAlignment="1">
      <alignment horizontal="left"/>
    </xf>
    <xf numFmtId="0" fontId="1" fillId="0" borderId="8" xfId="0" applyFont="1" applyBorder="1"/>
    <xf numFmtId="0" fontId="0" fillId="2" borderId="8" xfId="0" applyFill="1" applyBorder="1" applyProtection="1">
      <protection locked="0"/>
    </xf>
    <xf numFmtId="0" fontId="0" fillId="2" borderId="11" xfId="0" applyFill="1" applyBorder="1" applyProtection="1">
      <protection locked="0"/>
    </xf>
    <xf numFmtId="0" fontId="1" fillId="0" borderId="9" xfId="0" applyFont="1" applyBorder="1"/>
    <xf numFmtId="0" fontId="0" fillId="2" borderId="11" xfId="0" applyFill="1" applyBorder="1" applyProtection="1"/>
    <xf numFmtId="49" fontId="6" fillId="4" borderId="9" xfId="0" applyNumberFormat="1" applyFont="1" applyFill="1" applyBorder="1" applyAlignment="1">
      <alignment horizontal="left" vertical="top" wrapText="1"/>
    </xf>
    <xf numFmtId="164" fontId="0" fillId="0" borderId="0" xfId="0" applyNumberFormat="1" applyBorder="1" applyProtection="1">
      <protection locked="0"/>
    </xf>
    <xf numFmtId="0" fontId="0" fillId="0" borderId="0" xfId="0" applyBorder="1" applyProtection="1">
      <protection locked="0"/>
    </xf>
    <xf numFmtId="0" fontId="6" fillId="4" borderId="12" xfId="0" applyFont="1" applyFill="1" applyBorder="1" applyAlignment="1">
      <alignment horizontal="left" vertical="top" wrapText="1"/>
    </xf>
    <xf numFmtId="49" fontId="6" fillId="4" borderId="12" xfId="0" applyNumberFormat="1" applyFont="1" applyFill="1" applyBorder="1" applyAlignment="1">
      <alignment horizontal="left" vertical="top" wrapText="1"/>
    </xf>
    <xf numFmtId="49" fontId="0" fillId="4" borderId="12" xfId="0" applyNumberFormat="1" applyFont="1" applyFill="1" applyBorder="1" applyAlignment="1">
      <alignment horizontal="left" vertical="top" wrapText="1"/>
    </xf>
    <xf numFmtId="49" fontId="0" fillId="0" borderId="13" xfId="0" applyNumberFormat="1" applyBorder="1" applyAlignment="1">
      <alignment wrapText="1"/>
    </xf>
    <xf numFmtId="0" fontId="5" fillId="0" borderId="8" xfId="0" applyFont="1" applyBorder="1" applyAlignment="1">
      <alignment wrapText="1"/>
    </xf>
    <xf numFmtId="0" fontId="7" fillId="0" borderId="8" xfId="0" applyFont="1" applyBorder="1" applyAlignment="1" applyProtection="1">
      <alignment wrapText="1"/>
      <protection locked="0"/>
    </xf>
    <xf numFmtId="0" fontId="0" fillId="0" borderId="8" xfId="0" applyBorder="1" applyAlignment="1" applyProtection="1">
      <alignment wrapText="1"/>
      <protection locked="0"/>
    </xf>
    <xf numFmtId="0" fontId="0" fillId="0" borderId="0" xfId="0" applyBorder="1" applyAlignment="1" applyProtection="1">
      <alignment wrapText="1"/>
      <protection locked="0"/>
    </xf>
    <xf numFmtId="0" fontId="3" fillId="3" borderId="6" xfId="0" applyFont="1" applyFill="1" applyBorder="1" applyAlignment="1" applyProtection="1">
      <alignment horizontal="center"/>
      <protection locked="0"/>
    </xf>
    <xf numFmtId="0" fontId="1" fillId="0" borderId="14" xfId="0" applyFont="1" applyBorder="1"/>
    <xf numFmtId="0" fontId="6" fillId="0" borderId="0" xfId="0" applyFont="1" applyFill="1"/>
    <xf numFmtId="49" fontId="7" fillId="0" borderId="8" xfId="0" applyNumberFormat="1" applyFont="1" applyBorder="1" applyAlignment="1" applyProtection="1">
      <alignment wrapText="1"/>
      <protection locked="0"/>
    </xf>
    <xf numFmtId="0" fontId="6" fillId="0" borderId="9" xfId="0" applyFont="1" applyBorder="1"/>
    <xf numFmtId="0" fontId="6" fillId="0" borderId="10" xfId="0" applyFont="1" applyBorder="1"/>
    <xf numFmtId="0" fontId="0" fillId="0" borderId="14" xfId="0" applyFont="1" applyBorder="1"/>
    <xf numFmtId="0" fontId="6" fillId="0" borderId="14" xfId="0" applyFont="1" applyBorder="1"/>
    <xf numFmtId="0" fontId="0" fillId="2" borderId="16" xfId="0" applyFill="1" applyBorder="1" applyProtection="1">
      <protection locked="0"/>
    </xf>
    <xf numFmtId="0" fontId="6" fillId="0" borderId="15" xfId="0" applyFont="1" applyBorder="1"/>
    <xf numFmtId="0" fontId="0" fillId="2" borderId="17" xfId="0" applyFill="1" applyBorder="1" applyProtection="1">
      <protection locked="0"/>
    </xf>
    <xf numFmtId="0" fontId="1" fillId="0" borderId="15" xfId="0" applyFont="1" applyBorder="1"/>
    <xf numFmtId="0" fontId="0" fillId="2" borderId="18" xfId="0" applyFill="1" applyBorder="1" applyProtection="1">
      <protection locked="0"/>
    </xf>
    <xf numFmtId="0" fontId="0" fillId="2" borderId="19" xfId="0" applyFill="1" applyBorder="1" applyProtection="1">
      <protection locked="0"/>
    </xf>
    <xf numFmtId="0" fontId="0" fillId="2" borderId="20" xfId="0" applyFill="1" applyBorder="1" applyProtection="1">
      <protection locked="0"/>
    </xf>
    <xf numFmtId="0" fontId="1" fillId="0" borderId="18" xfId="0" applyFont="1" applyBorder="1"/>
    <xf numFmtId="0" fontId="6" fillId="0" borderId="14" xfId="0" applyFont="1" applyBorder="1" applyAlignment="1">
      <alignment vertical="top"/>
    </xf>
    <xf numFmtId="49" fontId="5" fillId="0" borderId="0" xfId="0" applyNumberFormat="1" applyFont="1" applyAlignment="1">
      <alignment wrapText="1"/>
    </xf>
    <xf numFmtId="0" fontId="5" fillId="0" borderId="0" xfId="0" applyFont="1" applyAlignment="1"/>
    <xf numFmtId="0" fontId="0" fillId="2" borderId="16" xfId="0" applyFill="1" applyBorder="1" applyAlignment="1" applyProtection="1">
      <alignment horizontal="left" vertical="top" wrapText="1"/>
      <protection locked="0"/>
    </xf>
    <xf numFmtId="49" fontId="6" fillId="4" borderId="9" xfId="0" applyNumberFormat="1" applyFont="1" applyFill="1" applyBorder="1" applyAlignment="1" applyProtection="1">
      <alignment horizontal="left" vertical="top" wrapText="1"/>
      <protection locked="0"/>
    </xf>
    <xf numFmtId="49" fontId="0" fillId="0" borderId="18" xfId="0" applyNumberFormat="1" applyBorder="1" applyAlignment="1">
      <alignment wrapText="1"/>
    </xf>
    <xf numFmtId="0" fontId="1" fillId="4" borderId="7" xfId="0" applyFont="1" applyFill="1" applyBorder="1" applyAlignment="1">
      <alignment horizontal="left"/>
    </xf>
    <xf numFmtId="0" fontId="1" fillId="4" borderId="8" xfId="0" applyFont="1" applyFill="1" applyBorder="1" applyAlignment="1">
      <alignment horizontal="left"/>
    </xf>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0" borderId="5" xfId="0" applyBorder="1" applyAlignment="1">
      <alignment horizontal="center"/>
    </xf>
    <xf numFmtId="0" fontId="4" fillId="0" borderId="0" xfId="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6" xfId="0" applyFont="1" applyFill="1" applyBorder="1" applyAlignment="1">
      <alignment horizontal="center"/>
    </xf>
  </cellXfs>
  <cellStyles count="2">
    <cellStyle name="Hyperlink" xfId="1" builtinId="8"/>
    <cellStyle name="Standaard" xfId="0" builtinId="0"/>
  </cellStyles>
  <dxfs count="27">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ultuur@wielsbeke.be"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90"/>
  <sheetViews>
    <sheetView workbookViewId="0">
      <selection activeCell="E12" sqref="E12"/>
    </sheetView>
  </sheetViews>
  <sheetFormatPr defaultColWidth="0" defaultRowHeight="15" zeroHeight="1" x14ac:dyDescent="0.25"/>
  <cols>
    <col min="1" max="1" width="20" customWidth="1"/>
    <col min="2" max="2" width="53.42578125" customWidth="1"/>
    <col min="3" max="3" width="13.140625" customWidth="1"/>
    <col min="4" max="4" width="8.5703125" customWidth="1"/>
    <col min="5" max="5" width="34" style="8" customWidth="1"/>
    <col min="6" max="6" width="26.7109375" customWidth="1"/>
    <col min="7" max="7" width="18.85546875" customWidth="1"/>
    <col min="8" max="8" width="11.85546875" hidden="1" customWidth="1"/>
    <col min="9" max="9" width="10.28515625" hidden="1" customWidth="1"/>
    <col min="10" max="10" width="9.140625" hidden="1" customWidth="1"/>
    <col min="11" max="11" width="14.5703125" hidden="1" customWidth="1"/>
    <col min="12" max="16384" width="9.140625" hidden="1"/>
  </cols>
  <sheetData>
    <row r="1" spans="1:5" ht="27" thickBot="1" x14ac:dyDescent="0.45">
      <c r="A1" s="70" t="s">
        <v>99</v>
      </c>
      <c r="B1" s="71"/>
      <c r="C1" s="46">
        <v>2019</v>
      </c>
    </row>
    <row r="2" spans="1:5" x14ac:dyDescent="0.25">
      <c r="A2" s="72" t="str">
        <f>CONCATENATE("te bezorgen aan Culturele Dienst voor 31/05/",C1)</f>
        <v>te bezorgen aan Culturele Dienst voor 31/05/2019</v>
      </c>
      <c r="B2" s="72"/>
    </row>
    <row r="3" spans="1:5" x14ac:dyDescent="0.25">
      <c r="A3" s="73" t="s">
        <v>60</v>
      </c>
      <c r="B3" s="73"/>
    </row>
    <row r="4" spans="1:5" x14ac:dyDescent="0.25">
      <c r="A4" s="15"/>
      <c r="B4" s="15"/>
    </row>
    <row r="5" spans="1:5" ht="15.75" thickBot="1" x14ac:dyDescent="0.3">
      <c r="A5" s="30" t="s">
        <v>51</v>
      </c>
      <c r="B5" s="34" t="str">
        <f>CONCATENATE("van 01/05/",C1-1," tot 30/04/",C1)</f>
        <v>van 01/05/2018 tot 30/04/2019</v>
      </c>
    </row>
    <row r="6" spans="1:5" ht="15.75" hidden="1" thickBot="1" x14ac:dyDescent="0.3">
      <c r="A6" s="1" t="s">
        <v>53</v>
      </c>
      <c r="B6" s="14">
        <f>DATE(C1-1,5,1)</f>
        <v>43221</v>
      </c>
    </row>
    <row r="7" spans="1:5" ht="15.75" hidden="1" thickBot="1" x14ac:dyDescent="0.3">
      <c r="A7" s="1" t="s">
        <v>54</v>
      </c>
      <c r="B7" s="14">
        <f>DATE(C1,4,30)</f>
        <v>43585</v>
      </c>
    </row>
    <row r="8" spans="1:5" ht="16.5" thickBot="1" x14ac:dyDescent="0.3">
      <c r="A8" s="74" t="s">
        <v>18</v>
      </c>
      <c r="B8" s="75"/>
      <c r="C8" s="76"/>
    </row>
    <row r="9" spans="1:5" x14ac:dyDescent="0.25">
      <c r="A9" s="61" t="s">
        <v>17</v>
      </c>
      <c r="B9" s="58"/>
      <c r="C9" s="10"/>
    </row>
    <row r="10" spans="1:5" ht="96.75" customHeight="1" x14ac:dyDescent="0.25">
      <c r="A10" s="62" t="s">
        <v>108</v>
      </c>
      <c r="B10" s="65"/>
      <c r="C10" s="10"/>
    </row>
    <row r="11" spans="1:5" x14ac:dyDescent="0.25">
      <c r="A11" s="51" t="s">
        <v>57</v>
      </c>
      <c r="B11" s="32"/>
      <c r="C11" s="10"/>
    </row>
    <row r="12" spans="1:5" x14ac:dyDescent="0.25">
      <c r="A12" s="53"/>
      <c r="B12" s="32"/>
      <c r="C12" s="10"/>
    </row>
    <row r="13" spans="1:5" x14ac:dyDescent="0.25">
      <c r="A13" s="53" t="s">
        <v>55</v>
      </c>
      <c r="B13" s="60"/>
      <c r="C13" s="10"/>
    </row>
    <row r="14" spans="1:5" ht="15.75" thickBot="1" x14ac:dyDescent="0.3">
      <c r="A14" s="55" t="s">
        <v>56</v>
      </c>
      <c r="B14" s="56"/>
      <c r="C14" s="10"/>
    </row>
    <row r="15" spans="1:5" x14ac:dyDescent="0.25">
      <c r="A15" s="47" t="s">
        <v>58</v>
      </c>
      <c r="B15" s="54"/>
      <c r="C15" s="48" t="s">
        <v>80</v>
      </c>
      <c r="E15" s="64" t="s">
        <v>97</v>
      </c>
    </row>
    <row r="16" spans="1:5" ht="15.75" thickBot="1" x14ac:dyDescent="0.3">
      <c r="A16" s="57"/>
      <c r="B16" s="56"/>
      <c r="C16" s="48" t="s">
        <v>81</v>
      </c>
    </row>
    <row r="17" spans="1:5" x14ac:dyDescent="0.25">
      <c r="A17" s="47" t="s">
        <v>82</v>
      </c>
      <c r="B17" s="58"/>
      <c r="C17" s="48" t="s">
        <v>83</v>
      </c>
      <c r="E17" s="64" t="s">
        <v>96</v>
      </c>
    </row>
    <row r="18" spans="1:5" ht="15.75" thickBot="1" x14ac:dyDescent="0.3">
      <c r="A18" s="57"/>
      <c r="B18" s="56"/>
      <c r="C18" s="48" t="s">
        <v>84</v>
      </c>
    </row>
    <row r="19" spans="1:5" x14ac:dyDescent="0.25">
      <c r="A19" s="30" t="s">
        <v>109</v>
      </c>
      <c r="B19" s="67"/>
      <c r="C19" s="48"/>
    </row>
    <row r="20" spans="1:5" x14ac:dyDescent="0.25">
      <c r="A20" s="33" t="s">
        <v>85</v>
      </c>
      <c r="B20" s="54"/>
      <c r="C20" s="48"/>
    </row>
    <row r="21" spans="1:5" x14ac:dyDescent="0.25">
      <c r="A21" s="51" t="s">
        <v>57</v>
      </c>
      <c r="B21" s="32"/>
      <c r="C21" s="48"/>
    </row>
    <row r="22" spans="1:5" x14ac:dyDescent="0.25">
      <c r="A22" s="52"/>
      <c r="B22" s="32"/>
      <c r="C22" s="10"/>
    </row>
    <row r="23" spans="1:5" x14ac:dyDescent="0.25">
      <c r="A23" s="53" t="s">
        <v>55</v>
      </c>
      <c r="B23" s="32"/>
      <c r="C23" s="10"/>
    </row>
    <row r="24" spans="1:5" ht="15.75" thickBot="1" x14ac:dyDescent="0.3">
      <c r="A24" s="55" t="s">
        <v>56</v>
      </c>
      <c r="B24" s="56"/>
      <c r="C24" s="10"/>
    </row>
    <row r="25" spans="1:5" x14ac:dyDescent="0.25">
      <c r="A25" s="33" t="s">
        <v>86</v>
      </c>
      <c r="B25" s="54"/>
      <c r="C25" s="48"/>
    </row>
    <row r="26" spans="1:5" x14ac:dyDescent="0.25">
      <c r="A26" s="51" t="s">
        <v>57</v>
      </c>
      <c r="B26" s="32"/>
      <c r="C26" s="48"/>
    </row>
    <row r="27" spans="1:5" x14ac:dyDescent="0.25">
      <c r="A27" s="52"/>
      <c r="B27" s="31"/>
      <c r="C27" s="10"/>
    </row>
    <row r="28" spans="1:5" x14ac:dyDescent="0.25">
      <c r="A28" s="53" t="s">
        <v>55</v>
      </c>
      <c r="B28" s="31"/>
      <c r="C28" s="10"/>
    </row>
    <row r="29" spans="1:5" ht="15.75" thickBot="1" x14ac:dyDescent="0.3">
      <c r="A29" s="55" t="s">
        <v>56</v>
      </c>
      <c r="B29" s="59"/>
      <c r="C29" s="10"/>
    </row>
    <row r="30" spans="1:5" x14ac:dyDescent="0.25">
      <c r="A30" s="33" t="s">
        <v>88</v>
      </c>
      <c r="B30" s="54"/>
      <c r="C30" s="48"/>
    </row>
    <row r="31" spans="1:5" x14ac:dyDescent="0.25">
      <c r="A31" s="51" t="s">
        <v>57</v>
      </c>
      <c r="B31" s="32"/>
      <c r="C31" s="48"/>
    </row>
    <row r="32" spans="1:5" x14ac:dyDescent="0.25">
      <c r="A32" s="52"/>
      <c r="B32" s="31"/>
      <c r="C32" s="10"/>
    </row>
    <row r="33" spans="1:5" x14ac:dyDescent="0.25">
      <c r="A33" s="53" t="s">
        <v>55</v>
      </c>
      <c r="B33" s="31"/>
      <c r="C33" s="10"/>
    </row>
    <row r="34" spans="1:5" ht="15.75" thickBot="1" x14ac:dyDescent="0.3">
      <c r="A34" s="55" t="s">
        <v>56</v>
      </c>
      <c r="B34" s="59"/>
      <c r="C34" s="10"/>
    </row>
    <row r="35" spans="1:5" x14ac:dyDescent="0.25">
      <c r="A35" s="33" t="s">
        <v>87</v>
      </c>
      <c r="B35" s="54"/>
      <c r="C35" s="48"/>
    </row>
    <row r="36" spans="1:5" x14ac:dyDescent="0.25">
      <c r="A36" s="51" t="s">
        <v>57</v>
      </c>
      <c r="B36" s="32"/>
      <c r="C36" s="48"/>
    </row>
    <row r="37" spans="1:5" x14ac:dyDescent="0.25">
      <c r="A37" s="52"/>
      <c r="B37" s="31"/>
      <c r="C37" s="10"/>
    </row>
    <row r="38" spans="1:5" x14ac:dyDescent="0.25">
      <c r="A38" s="53" t="s">
        <v>55</v>
      </c>
      <c r="B38" s="31"/>
      <c r="C38" s="10"/>
    </row>
    <row r="39" spans="1:5" x14ac:dyDescent="0.25">
      <c r="A39" s="50" t="s">
        <v>56</v>
      </c>
      <c r="B39" s="31"/>
      <c r="C39" s="10"/>
    </row>
    <row r="40" spans="1:5" ht="15.75" thickBot="1" x14ac:dyDescent="0.3"/>
    <row r="41" spans="1:5" ht="16.5" thickBot="1" x14ac:dyDescent="0.3">
      <c r="A41" s="74" t="s">
        <v>15</v>
      </c>
      <c r="B41" s="75"/>
      <c r="C41" s="75"/>
      <c r="D41" s="4">
        <f xml:space="preserve"> IF(ISNA(VLOOKUP(B42,Categorie!$A$1:$B$30,2,FALSE)),0,VLOOKUP(B42,Categorie!$A$1:$B$30,2,FALSE))</f>
        <v>0</v>
      </c>
    </row>
    <row r="42" spans="1:5" x14ac:dyDescent="0.25">
      <c r="A42" s="30" t="s">
        <v>12</v>
      </c>
      <c r="B42" s="31"/>
    </row>
    <row r="43" spans="1:5" ht="15.75" thickBot="1" x14ac:dyDescent="0.3"/>
    <row r="44" spans="1:5" ht="16.5" thickBot="1" x14ac:dyDescent="0.3">
      <c r="A44" s="74" t="s">
        <v>16</v>
      </c>
      <c r="B44" s="75"/>
      <c r="C44" s="75"/>
      <c r="D44" s="4">
        <f xml:space="preserve"> IF(ISBLANK(B45),0,VLOOKUP(B45,Leden!$A$1:$B$30,2,TRUE))</f>
        <v>0</v>
      </c>
    </row>
    <row r="45" spans="1:5" x14ac:dyDescent="0.25">
      <c r="A45" s="30" t="s">
        <v>14</v>
      </c>
      <c r="B45" s="31"/>
      <c r="D45" s="3"/>
      <c r="E45" s="63" t="s">
        <v>98</v>
      </c>
    </row>
    <row r="46" spans="1:5" ht="15.75" thickBot="1" x14ac:dyDescent="0.3">
      <c r="C46" s="5"/>
      <c r="D46" s="3"/>
    </row>
    <row r="47" spans="1:5" ht="16.5" thickBot="1" x14ac:dyDescent="0.3">
      <c r="A47" s="74" t="s">
        <v>19</v>
      </c>
      <c r="B47" s="75"/>
      <c r="C47" s="76"/>
      <c r="D47" s="4">
        <f>SUM(D48:D184)</f>
        <v>0</v>
      </c>
    </row>
    <row r="48" spans="1:5" x14ac:dyDescent="0.25">
      <c r="A48" s="69" t="s">
        <v>52</v>
      </c>
      <c r="B48" s="69"/>
      <c r="C48" s="31"/>
      <c r="D48" s="24">
        <f>C48*10</f>
        <v>0</v>
      </c>
      <c r="E48" s="9"/>
    </row>
    <row r="49" spans="1:5" x14ac:dyDescent="0.25"/>
    <row r="50" spans="1:5" ht="15.75" x14ac:dyDescent="0.25">
      <c r="A50" s="69" t="s">
        <v>79</v>
      </c>
      <c r="B50" s="69"/>
      <c r="C50" s="2"/>
      <c r="D50" s="2"/>
      <c r="E50" s="9"/>
    </row>
    <row r="51" spans="1:5" ht="15.75" x14ac:dyDescent="0.25">
      <c r="A51" s="2"/>
      <c r="B51" s="28" t="s">
        <v>100</v>
      </c>
      <c r="C51" s="27">
        <v>0</v>
      </c>
      <c r="D51" s="24">
        <f>C51</f>
        <v>0</v>
      </c>
      <c r="E51" s="19" t="s">
        <v>101</v>
      </c>
    </row>
    <row r="52" spans="1:5" ht="15.75" x14ac:dyDescent="0.25">
      <c r="A52" s="2"/>
      <c r="B52" s="28" t="s">
        <v>95</v>
      </c>
      <c r="C52" s="27">
        <v>0</v>
      </c>
      <c r="D52" s="24">
        <f>MIN(C52*8,32)</f>
        <v>0</v>
      </c>
      <c r="E52" s="19" t="s">
        <v>94</v>
      </c>
    </row>
    <row r="53" spans="1:5" ht="15.75" x14ac:dyDescent="0.25">
      <c r="A53" s="69" t="s">
        <v>45</v>
      </c>
      <c r="B53" s="69"/>
      <c r="C53" s="2"/>
      <c r="D53" s="2"/>
      <c r="E53" s="9"/>
    </row>
    <row r="54" spans="1:5" ht="15.75" x14ac:dyDescent="0.25">
      <c r="A54" s="2"/>
      <c r="B54" s="28" t="s">
        <v>100</v>
      </c>
      <c r="C54" s="27"/>
      <c r="D54" s="24">
        <f>C54</f>
        <v>0</v>
      </c>
      <c r="E54" s="19" t="s">
        <v>101</v>
      </c>
    </row>
    <row r="55" spans="1:5" ht="15.75" x14ac:dyDescent="0.25">
      <c r="A55" s="2"/>
      <c r="B55" s="28" t="s">
        <v>93</v>
      </c>
      <c r="C55" s="27">
        <v>0</v>
      </c>
      <c r="D55" s="24">
        <f>C55*8</f>
        <v>0</v>
      </c>
      <c r="E55" s="19" t="s">
        <v>64</v>
      </c>
    </row>
    <row r="56" spans="1:5" ht="15.75" x14ac:dyDescent="0.25">
      <c r="A56" s="2"/>
      <c r="B56" s="29" t="s">
        <v>102</v>
      </c>
      <c r="C56" s="27">
        <v>0</v>
      </c>
      <c r="D56" s="24">
        <f>C56*50</f>
        <v>0</v>
      </c>
      <c r="E56" s="9"/>
    </row>
    <row r="57" spans="1:5" ht="15.75" x14ac:dyDescent="0.25">
      <c r="A57" s="2"/>
      <c r="B57" s="26" t="s">
        <v>70</v>
      </c>
      <c r="C57" s="27">
        <v>0</v>
      </c>
      <c r="D57" s="24"/>
      <c r="E57" s="9"/>
    </row>
    <row r="58" spans="1:5" ht="15.75" x14ac:dyDescent="0.25">
      <c r="A58" s="69" t="s">
        <v>46</v>
      </c>
      <c r="B58" s="69"/>
      <c r="C58" s="2"/>
      <c r="D58" s="2"/>
      <c r="E58" s="9"/>
    </row>
    <row r="59" spans="1:5" ht="15.75" x14ac:dyDescent="0.25">
      <c r="A59" s="2"/>
      <c r="B59" s="28" t="s">
        <v>47</v>
      </c>
      <c r="C59" s="27">
        <v>0</v>
      </c>
      <c r="D59" s="24">
        <f>C59*12</f>
        <v>0</v>
      </c>
      <c r="E59" s="9"/>
    </row>
    <row r="60" spans="1:5" ht="15.75" x14ac:dyDescent="0.25">
      <c r="A60" s="2"/>
      <c r="B60" s="26" t="s">
        <v>49</v>
      </c>
      <c r="C60" s="27">
        <v>0</v>
      </c>
      <c r="D60" s="24">
        <f>C60*5</f>
        <v>0</v>
      </c>
      <c r="E60" s="9"/>
    </row>
    <row r="61" spans="1:5" ht="15.75" x14ac:dyDescent="0.25">
      <c r="A61" s="2"/>
      <c r="B61" s="26" t="s">
        <v>50</v>
      </c>
      <c r="C61" s="27">
        <v>0</v>
      </c>
      <c r="D61" s="24">
        <f>C61*10</f>
        <v>0</v>
      </c>
      <c r="E61" s="9"/>
    </row>
    <row r="62" spans="1:5" ht="15.75" x14ac:dyDescent="0.25">
      <c r="A62" s="2"/>
      <c r="B62" s="26" t="s">
        <v>69</v>
      </c>
      <c r="C62" s="27">
        <v>0</v>
      </c>
      <c r="D62" s="24"/>
      <c r="E62" s="9"/>
    </row>
    <row r="63" spans="1:5" ht="15.75" x14ac:dyDescent="0.25">
      <c r="A63" s="2"/>
      <c r="B63" s="26" t="s">
        <v>70</v>
      </c>
      <c r="C63" s="27">
        <v>0</v>
      </c>
      <c r="D63" s="24"/>
      <c r="E63" s="9"/>
    </row>
    <row r="64" spans="1:5" ht="15.75" x14ac:dyDescent="0.25">
      <c r="A64" s="2"/>
      <c r="B64" s="29" t="s">
        <v>93</v>
      </c>
      <c r="C64" s="27">
        <v>0</v>
      </c>
      <c r="D64" s="24">
        <f>C64*8</f>
        <v>0</v>
      </c>
      <c r="E64" s="19" t="s">
        <v>64</v>
      </c>
    </row>
    <row r="65" spans="1:11" ht="15.75" x14ac:dyDescent="0.25">
      <c r="A65" s="69" t="s">
        <v>78</v>
      </c>
      <c r="B65" s="69"/>
      <c r="C65" s="2"/>
      <c r="D65" s="2"/>
      <c r="E65" s="9"/>
    </row>
    <row r="66" spans="1:11" ht="15.75" x14ac:dyDescent="0.25">
      <c r="A66" s="2"/>
      <c r="B66" s="28" t="s">
        <v>100</v>
      </c>
      <c r="C66" s="27">
        <v>0</v>
      </c>
      <c r="D66" s="24">
        <f>C66</f>
        <v>0</v>
      </c>
      <c r="E66" s="19" t="s">
        <v>101</v>
      </c>
    </row>
    <row r="67" spans="1:11" ht="30.75" thickBot="1" x14ac:dyDescent="0.3">
      <c r="A67" s="2"/>
      <c r="B67" s="28" t="s">
        <v>65</v>
      </c>
      <c r="C67" s="27">
        <v>0</v>
      </c>
      <c r="D67" s="24">
        <f>C67*25</f>
        <v>0</v>
      </c>
      <c r="E67" s="49"/>
      <c r="H67" s="17" t="s">
        <v>20</v>
      </c>
      <c r="I67" s="17" t="s">
        <v>74</v>
      </c>
      <c r="J67" s="17" t="s">
        <v>76</v>
      </c>
    </row>
    <row r="68" spans="1:11" ht="16.5" thickTop="1" x14ac:dyDescent="0.25">
      <c r="A68" s="2"/>
      <c r="B68" s="6"/>
      <c r="C68" s="7"/>
      <c r="E68" s="9"/>
      <c r="H68" s="24" t="str">
        <f>IF(ISNA(VLOOKUP($B71,Artikelen!$A$1:$E$51,3,FALSE)),"",VLOOKUP($B71,Artikelen!$A$1:$E$51,3,FALSE))</f>
        <v/>
      </c>
      <c r="I68" s="24" t="str">
        <f>IF(ISNA(VLOOKUP($B71,Artikelen!$A$1:$E$51,4,FALSE)),"",VLOOKUP($B71,Artikelen!$A$1:$E$51,4,FALSE))</f>
        <v/>
      </c>
      <c r="J68" s="24" t="str">
        <f>IF(ISNA(VLOOKUP($B71,Artikelen!$A$1:$F$51,5,FALSE)),"",VLOOKUP($B71,Artikelen!$A$1:$F$51,5,FALSE))</f>
        <v/>
      </c>
    </row>
    <row r="69" spans="1:11" ht="15.75" thickBot="1" x14ac:dyDescent="0.3">
      <c r="A69" s="68" t="s">
        <v>92</v>
      </c>
      <c r="B69" s="68"/>
      <c r="C69" s="68"/>
      <c r="D69" s="17"/>
      <c r="E69" s="17"/>
      <c r="F69" s="17"/>
      <c r="G69" s="17"/>
      <c r="H69" s="24" t="str">
        <f>IF(ISNA(VLOOKUP($B72,Artikelen!$A$1:$E$51,3,FALSE)),"",VLOOKUP($B72,Artikelen!$A$1:$E$51,3,FALSE))</f>
        <v/>
      </c>
      <c r="I69" s="24" t="str">
        <f>IF(ISNA(VLOOKUP($B72,Artikelen!$A$1:$E$51,4,FALSE)),"",VLOOKUP($B72,Artikelen!$A$1:$E$51,4,FALSE))</f>
        <v/>
      </c>
      <c r="J69" s="24" t="str">
        <f>IF(ISNA(VLOOKUP($B72,Artikelen!$A$1:$F$51,5,FALSE)),"",VLOOKUP($B72,Artikelen!$A$1:$F$51,5,FALSE))</f>
        <v/>
      </c>
    </row>
    <row r="70" spans="1:11" ht="30.75" thickTop="1" x14ac:dyDescent="0.25">
      <c r="A70" s="38" t="s">
        <v>66</v>
      </c>
      <c r="B70" s="38" t="s">
        <v>91</v>
      </c>
      <c r="C70" s="38"/>
      <c r="D70" s="38" t="s">
        <v>13</v>
      </c>
      <c r="E70" s="39" t="s">
        <v>67</v>
      </c>
      <c r="F70" s="40"/>
      <c r="G70" s="39" t="s">
        <v>75</v>
      </c>
      <c r="H70" s="24" t="str">
        <f>IF(ISNA(VLOOKUP($B73,Artikelen!$A$1:$E$51,3,FALSE)),"",VLOOKUP($B73,Artikelen!$A$1:$E$51,3,FALSE))</f>
        <v/>
      </c>
      <c r="I70" s="24" t="str">
        <f>IF(ISNA(VLOOKUP($B73,Artikelen!$A$1:$E$51,4,FALSE)),"",VLOOKUP($B73,Artikelen!$A$1:$E$51,4,FALSE))</f>
        <v/>
      </c>
      <c r="J70" s="24" t="str">
        <f>IF(ISNA(VLOOKUP($B73,Artikelen!$A$1:$F$51,5,FALSE)),"",VLOOKUP($B73,Artikelen!$A$1:$F$51,5,FALSE))</f>
        <v/>
      </c>
    </row>
    <row r="71" spans="1:11" x14ac:dyDescent="0.25">
      <c r="A71" s="22"/>
      <c r="B71" s="23"/>
      <c r="C71" s="24"/>
      <c r="D71" s="24" t="str">
        <f xml:space="preserve"> IF(ISNA(VLOOKUP(B71,Artikelen!$A$1:$B$51,2,FALSE)),"",VLOOKUP(B71,Artikelen!$A$1:$B$51,2,FALSE)+IF(AND(J68="Y",ISTEXT(G71)),Activiteiten!$B$23,0))</f>
        <v/>
      </c>
      <c r="E71" s="25"/>
      <c r="F71" s="42" t="str">
        <f>IF(I68="Y","Exemplaar te bezorgen !","")</f>
        <v/>
      </c>
      <c r="G71" s="43"/>
      <c r="H71" s="24" t="str">
        <f>IF(ISNA(VLOOKUP($B74,Artikelen!$A$1:$E$51,3,FALSE)),"",VLOOKUP($B74,Artikelen!$A$1:$E$51,3,FALSE))</f>
        <v/>
      </c>
      <c r="I71" s="24" t="str">
        <f>IF(ISNA(VLOOKUP($B74,Artikelen!$A$1:$E$51,4,FALSE)),"",VLOOKUP($B74,Artikelen!$A$1:$E$51,4,FALSE))</f>
        <v/>
      </c>
      <c r="J71" s="24" t="str">
        <f>IF(ISNA(VLOOKUP($B74,Artikelen!$A$1:$F$51,5,FALSE)),"",VLOOKUP($B74,Artikelen!$A$1:$F$51,5,FALSE))</f>
        <v/>
      </c>
    </row>
    <row r="72" spans="1:11" x14ac:dyDescent="0.25">
      <c r="A72" s="22"/>
      <c r="B72" s="23"/>
      <c r="C72" s="24"/>
      <c r="D72" s="24" t="str">
        <f xml:space="preserve"> IF(ISNA(VLOOKUP(B72,Artikelen!$A$1:$B$51,2,FALSE)),"",VLOOKUP(B72,Artikelen!$A$1:$B$51,2,FALSE)+IF(AND(J69="Y",ISTEXT(G72)),Activiteiten!$B$23,0))</f>
        <v/>
      </c>
      <c r="E72" s="25"/>
      <c r="F72" s="42" t="str">
        <f t="shared" ref="F72:F81" si="0">IF(I69="Y","Exemplaar te bezorgen !","")</f>
        <v/>
      </c>
      <c r="G72" s="43"/>
      <c r="H72" s="24" t="str">
        <f>IF(ISNA(VLOOKUP($B75,Artikelen!$A$1:$E$51,3,FALSE)),"",VLOOKUP($B75,Artikelen!$A$1:$E$51,3,FALSE))</f>
        <v/>
      </c>
      <c r="I72" s="24" t="str">
        <f>IF(ISNA(VLOOKUP($B75,Artikelen!$A$1:$E$51,4,FALSE)),"",VLOOKUP($B75,Artikelen!$A$1:$E$51,4,FALSE))</f>
        <v/>
      </c>
      <c r="J72" s="24" t="str">
        <f>IF(ISNA(VLOOKUP($B75,Artikelen!$A$1:$F$51,5,FALSE)),"",VLOOKUP($B75,Artikelen!$A$1:$F$51,5,FALSE))</f>
        <v/>
      </c>
    </row>
    <row r="73" spans="1:11" x14ac:dyDescent="0.25">
      <c r="A73" s="22"/>
      <c r="B73" s="23"/>
      <c r="C73" s="24"/>
      <c r="D73" s="24" t="str">
        <f xml:space="preserve"> IF(ISNA(VLOOKUP(B73,Artikelen!$A$1:$B$51,2,FALSE)),"",VLOOKUP(B73,Artikelen!$A$1:$B$51,2,FALSE)+IF(AND(J70="Y",ISTEXT(G73)),Activiteiten!$B$23,0))</f>
        <v/>
      </c>
      <c r="E73" s="25"/>
      <c r="F73" s="42" t="str">
        <f t="shared" si="0"/>
        <v/>
      </c>
      <c r="G73" s="43"/>
      <c r="H73" s="24" t="str">
        <f>IF(ISNA(VLOOKUP($B76,Artikelen!$A$1:$E$51,3,FALSE)),"",VLOOKUP($B76,Artikelen!$A$1:$E$51,3,FALSE))</f>
        <v/>
      </c>
      <c r="I73" s="24" t="str">
        <f>IF(ISNA(VLOOKUP($B76,Artikelen!$A$1:$E$51,4,FALSE)),"",VLOOKUP($B76,Artikelen!$A$1:$E$51,4,FALSE))</f>
        <v/>
      </c>
      <c r="J73" s="24" t="str">
        <f>IF(ISNA(VLOOKUP($B76,Artikelen!$A$1:$F$51,5,FALSE)),"",VLOOKUP($B76,Artikelen!$A$1:$F$51,5,FALSE))</f>
        <v/>
      </c>
    </row>
    <row r="74" spans="1:11" x14ac:dyDescent="0.25">
      <c r="A74" s="22"/>
      <c r="B74" s="23"/>
      <c r="C74" s="24"/>
      <c r="D74" s="24" t="str">
        <f xml:space="preserve"> IF(ISNA(VLOOKUP(B74,Artikelen!$A$1:$B$51,2,FALSE)),"",VLOOKUP(B74,Artikelen!$A$1:$B$51,2,FALSE)+IF(AND(J71="Y",ISTEXT(G74)),Activiteiten!$B$23,0))</f>
        <v/>
      </c>
      <c r="E74" s="25"/>
      <c r="F74" s="42" t="str">
        <f t="shared" si="0"/>
        <v/>
      </c>
      <c r="G74" s="43"/>
      <c r="H74" s="24" t="str">
        <f>IF(ISNA(VLOOKUP($B77,Artikelen!$A$1:$E$51,3,FALSE)),"",VLOOKUP($B77,Artikelen!$A$1:$E$51,3,FALSE))</f>
        <v/>
      </c>
      <c r="I74" s="24" t="str">
        <f>IF(ISNA(VLOOKUP($B77,Artikelen!$A$1:$E$51,4,FALSE)),"",VLOOKUP($B77,Artikelen!$A$1:$E$51,4,FALSE))</f>
        <v/>
      </c>
      <c r="J74" s="24" t="str">
        <f>IF(ISNA(VLOOKUP($B77,Artikelen!$A$1:$F$51,5,FALSE)),"",VLOOKUP($B77,Artikelen!$A$1:$F$51,5,FALSE))</f>
        <v/>
      </c>
    </row>
    <row r="75" spans="1:11" x14ac:dyDescent="0.25">
      <c r="A75" s="22"/>
      <c r="B75" s="23"/>
      <c r="C75" s="24"/>
      <c r="D75" s="24" t="str">
        <f xml:space="preserve"> IF(ISNA(VLOOKUP(B75,Artikelen!$A$1:$B$51,2,FALSE)),"",VLOOKUP(B75,Artikelen!$A$1:$B$51,2,FALSE)+IF(AND(J72="Y",ISTEXT(G75)),Activiteiten!$B$23,0))</f>
        <v/>
      </c>
      <c r="E75" s="25"/>
      <c r="F75" s="42" t="str">
        <f t="shared" si="0"/>
        <v/>
      </c>
      <c r="G75" s="43"/>
      <c r="H75" s="24" t="str">
        <f>IF(ISNA(VLOOKUP($B78,Artikelen!$A$1:$E$51,3,FALSE)),"",VLOOKUP($B78,Artikelen!$A$1:$E$51,3,FALSE))</f>
        <v/>
      </c>
      <c r="I75" s="24" t="str">
        <f>IF(ISNA(VLOOKUP($B78,Artikelen!$A$1:$E$51,4,FALSE)),"",VLOOKUP($B78,Artikelen!$A$1:$E$51,4,FALSE))</f>
        <v/>
      </c>
      <c r="J75" s="24" t="str">
        <f>IF(ISNA(VLOOKUP($B78,Artikelen!$A$1:$F$51,5,FALSE)),"",VLOOKUP($B78,Artikelen!$A$1:$F$51,5,FALSE))</f>
        <v/>
      </c>
    </row>
    <row r="76" spans="1:11" x14ac:dyDescent="0.25">
      <c r="A76" s="22"/>
      <c r="B76" s="23"/>
      <c r="C76" s="24"/>
      <c r="D76" s="24" t="str">
        <f xml:space="preserve"> IF(ISNA(VLOOKUP(B76,Artikelen!$A$1:$B$51,2,FALSE)),"",VLOOKUP(B76,Artikelen!$A$1:$B$51,2,FALSE)+IF(AND(J73="Y",ISTEXT(G76)),Activiteiten!$B$23,0))</f>
        <v/>
      </c>
      <c r="E76" s="25"/>
      <c r="F76" s="42" t="str">
        <f t="shared" si="0"/>
        <v/>
      </c>
      <c r="G76" s="43"/>
      <c r="H76" s="24" t="str">
        <f>IF(ISNA(VLOOKUP($B79,Artikelen!$A$1:$E$51,3,FALSE)),"",VLOOKUP($B79,Artikelen!$A$1:$E$51,3,FALSE))</f>
        <v/>
      </c>
      <c r="I76" s="24" t="str">
        <f>IF(ISNA(VLOOKUP($B79,Artikelen!$A$1:$E$51,4,FALSE)),"",VLOOKUP($B79,Artikelen!$A$1:$E$51,4,FALSE))</f>
        <v/>
      </c>
      <c r="J76" s="24" t="str">
        <f>IF(ISNA(VLOOKUP($B79,Artikelen!$A$1:$F$51,5,FALSE)),"",VLOOKUP($B79,Artikelen!$A$1:$F$51,5,FALSE))</f>
        <v/>
      </c>
    </row>
    <row r="77" spans="1:11" x14ac:dyDescent="0.25">
      <c r="A77" s="22"/>
      <c r="B77" s="23"/>
      <c r="C77" s="24"/>
      <c r="D77" s="24" t="str">
        <f xml:space="preserve"> IF(ISNA(VLOOKUP(B77,Artikelen!$A$1:$B$51,2,FALSE)),"",VLOOKUP(B77,Artikelen!$A$1:$B$51,2,FALSE)+IF(AND(J74="Y",ISTEXT(G77)),Activiteiten!$B$23,0))</f>
        <v/>
      </c>
      <c r="E77" s="25"/>
      <c r="F77" s="42" t="str">
        <f t="shared" si="0"/>
        <v/>
      </c>
      <c r="G77" s="43"/>
      <c r="H77" s="24" t="str">
        <f>IF(ISNA(VLOOKUP($B80,Artikelen!$A$1:$E$51,3,FALSE)),"",VLOOKUP($B80,Artikelen!$A$1:$E$51,3,FALSE))</f>
        <v/>
      </c>
      <c r="I77" s="24" t="str">
        <f>IF(ISNA(VLOOKUP($B80,Artikelen!$A$1:$E$51,4,FALSE)),"",VLOOKUP($B80,Artikelen!$A$1:$E$51,4,FALSE))</f>
        <v/>
      </c>
      <c r="J77" s="24" t="str">
        <f>IF(ISNA(VLOOKUP($B80,Artikelen!$A$1:$F$51,5,FALSE)),"",VLOOKUP($B80,Artikelen!$A$1:$F$51,5,FALSE))</f>
        <v/>
      </c>
    </row>
    <row r="78" spans="1:11" x14ac:dyDescent="0.25">
      <c r="A78" s="22"/>
      <c r="B78" s="23"/>
      <c r="C78" s="24"/>
      <c r="D78" s="24" t="str">
        <f xml:space="preserve"> IF(ISNA(VLOOKUP(B78,Artikelen!$A$1:$B$51,2,FALSE)),"",VLOOKUP(B78,Artikelen!$A$1:$B$51,2,FALSE)+IF(AND(J75="Y",ISTEXT(G78)),Activiteiten!$B$23,0))</f>
        <v/>
      </c>
      <c r="E78" s="25"/>
      <c r="F78" s="42" t="str">
        <f t="shared" si="0"/>
        <v/>
      </c>
      <c r="G78" s="43"/>
      <c r="H78" t="str">
        <f>IF(ISNA(VLOOKUP(B81,Artikelen!$A$1:$D$51,2,FALSE)),"",VLOOKUP(B81,Artikelen!$A$1:$D$51,3,FALSE))</f>
        <v/>
      </c>
      <c r="J78" t="str">
        <f>IF(ISNA(VLOOKUP($B81,Artikelen!$A$1:$F$51,5,FALSE)),"",VLOOKUP($B81,Artikelen!$A$1:$F$51,5,FALSE))</f>
        <v/>
      </c>
    </row>
    <row r="79" spans="1:11" ht="15.75" thickBot="1" x14ac:dyDescent="0.3">
      <c r="A79" s="22"/>
      <c r="B79" s="23"/>
      <c r="C79" s="24"/>
      <c r="D79" s="24" t="str">
        <f xml:space="preserve"> IF(ISNA(VLOOKUP(B79,Artikelen!$A$1:$B$51,2,FALSE)),"",VLOOKUP(B79,Artikelen!$A$1:$B$51,2,FALSE)+IF(AND(J76="Y",ISTEXT(G79)),Activiteiten!$B$23,0))</f>
        <v/>
      </c>
      <c r="E79" s="25"/>
      <c r="F79" s="42" t="str">
        <f t="shared" si="0"/>
        <v/>
      </c>
      <c r="G79" s="43"/>
      <c r="H79" s="17"/>
      <c r="I79" s="17"/>
      <c r="J79" s="17"/>
      <c r="K79" s="17"/>
    </row>
    <row r="80" spans="1:11" s="41" customFormat="1" ht="15.75" thickTop="1" x14ac:dyDescent="0.25">
      <c r="A80" s="22"/>
      <c r="B80" s="23"/>
      <c r="C80" s="24"/>
      <c r="D80" s="24" t="str">
        <f xml:space="preserve"> IF(ISNA(VLOOKUP(B80,Artikelen!$A$1:$B$51,2,FALSE)),"",VLOOKUP(B80,Artikelen!$A$1:$B$51,2,FALSE)+IF(AND(J77="Y",ISTEXT(G80)),Activiteiten!$B$23,0))</f>
        <v/>
      </c>
      <c r="E80" s="25"/>
      <c r="F80" s="42" t="str">
        <f t="shared" si="0"/>
        <v/>
      </c>
      <c r="G80" s="43"/>
      <c r="H80" s="35" t="s">
        <v>71</v>
      </c>
      <c r="I80" s="35" t="s">
        <v>72</v>
      </c>
      <c r="J80" s="35" t="s">
        <v>73</v>
      </c>
      <c r="K80" s="35" t="s">
        <v>76</v>
      </c>
    </row>
    <row r="81" spans="1:11" ht="15.75" x14ac:dyDescent="0.25">
      <c r="A81" s="13"/>
      <c r="B81" s="11"/>
      <c r="C81" s="2"/>
      <c r="D81" s="2"/>
      <c r="E81" s="12"/>
      <c r="F81" s="16" t="str">
        <f t="shared" si="0"/>
        <v/>
      </c>
      <c r="G81" s="21"/>
      <c r="H81" s="24" t="str">
        <f xml:space="preserve"> IF(ISNA(VLOOKUP($B84,Activiteiten!$A$1:$F$49,3,FALSE)),"",VLOOKUP($B84,Activiteiten!$A$1:$F$49,3,FALSE))</f>
        <v/>
      </c>
      <c r="I81" s="24" t="str">
        <f xml:space="preserve"> IF(ISNA(VLOOKUP($B84,Activiteiten!$A$1:$F$49,4,FALSE)),"",VLOOKUP($B84,Activiteiten!$A$1:$F$49,4,FALSE))</f>
        <v/>
      </c>
      <c r="J81" s="24" t="str">
        <f xml:space="preserve"> IF(ISNA(VLOOKUP($B84,Activiteiten!$A$1:$F$49,5,FALSE)),"",VLOOKUP($B84,Activiteiten!$A$1:$F$49,5,FALSE))</f>
        <v/>
      </c>
      <c r="K81" s="24" t="str">
        <f xml:space="preserve"> IF(ISNA(VLOOKUP($B84,Activiteiten!$A$1:$F$49,6,FALSE)),"",VLOOKUP($B84,Activiteiten!$A$1:$F$49,6,FALSE))</f>
        <v/>
      </c>
    </row>
    <row r="82" spans="1:11" ht="15.75" thickBot="1" x14ac:dyDescent="0.3">
      <c r="A82" s="68" t="s">
        <v>23</v>
      </c>
      <c r="B82" s="68"/>
      <c r="C82" s="68"/>
      <c r="D82" s="18"/>
      <c r="E82" s="17"/>
      <c r="F82" s="17"/>
      <c r="G82" s="17"/>
      <c r="H82" s="24" t="str">
        <f xml:space="preserve"> IF(ISNA(VLOOKUP($B85,Activiteiten!$A$1:$F$49,3,FALSE)),"",VLOOKUP($B85,Activiteiten!$A$1:$F$49,3,FALSE))</f>
        <v/>
      </c>
      <c r="I82" s="24" t="str">
        <f xml:space="preserve"> IF(ISNA(VLOOKUP($B85,Activiteiten!$A$1:$F$49,4,FALSE)),"",VLOOKUP($B85,Activiteiten!$A$1:$F$49,4,FALSE))</f>
        <v/>
      </c>
      <c r="J82" s="24" t="str">
        <f xml:space="preserve"> IF(ISNA(VLOOKUP($B85,Activiteiten!$A$1:$F$49,5,FALSE)),"",VLOOKUP($B85,Activiteiten!$A$1:$F$49,5,FALSE))</f>
        <v/>
      </c>
      <c r="K82" s="24" t="str">
        <f xml:space="preserve"> IF(ISNA(VLOOKUP($B85,Activiteiten!$A$1:$F$49,6,FALSE)),"",VLOOKUP($B85,Activiteiten!$A$1:$F$49,6,FALSE))</f>
        <v/>
      </c>
    </row>
    <row r="83" spans="1:11" ht="30.75" thickTop="1" x14ac:dyDescent="0.25">
      <c r="A83" s="66" t="s">
        <v>20</v>
      </c>
      <c r="B83" s="66" t="s">
        <v>21</v>
      </c>
      <c r="C83" s="66" t="s">
        <v>63</v>
      </c>
      <c r="D83" s="66" t="s">
        <v>13</v>
      </c>
      <c r="E83" s="66" t="s">
        <v>68</v>
      </c>
      <c r="F83" s="66" t="s">
        <v>59</v>
      </c>
      <c r="G83" s="66" t="s">
        <v>75</v>
      </c>
      <c r="H83" s="24" t="str">
        <f xml:space="preserve"> IF(ISNA(VLOOKUP($B86,Activiteiten!$A$1:$F$49,3,FALSE)),"",VLOOKUP($B86,Activiteiten!$A$1:$F$49,3,FALSE))</f>
        <v/>
      </c>
      <c r="I83" s="24" t="str">
        <f xml:space="preserve"> IF(ISNA(VLOOKUP($B86,Activiteiten!$A$1:$F$49,4,FALSE)),"",VLOOKUP($B86,Activiteiten!$A$1:$F$49,4,FALSE))</f>
        <v/>
      </c>
      <c r="J83" s="24" t="str">
        <f xml:space="preserve"> IF(ISNA(VLOOKUP($B86,Activiteiten!$A$1:$F$49,5,FALSE)),"",VLOOKUP($B86,Activiteiten!$A$1:$F$49,5,FALSE))</f>
        <v/>
      </c>
      <c r="K83" s="24" t="str">
        <f xml:space="preserve"> IF(ISNA(VLOOKUP($B86,Activiteiten!$A$1:$F$49,6,FALSE)),"",VLOOKUP($B86,Activiteiten!$A$1:$F$49,6,FALSE))</f>
        <v/>
      </c>
    </row>
    <row r="84" spans="1:11" x14ac:dyDescent="0.25">
      <c r="A84" s="22"/>
      <c r="B84" s="23"/>
      <c r="C84" s="23"/>
      <c r="D84" s="24" t="str">
        <f xml:space="preserve"> IF(ISNA(VLOOKUP(B84,Activiteiten!$A$1:$B$49,2,FALSE)),"",VLOOKUP(B84,Activiteiten!$A$1:$B$49,2,FALSE)+IF(AND(K81="Y",ISTEXT(G84)),Activiteiten!$B$23,0))</f>
        <v/>
      </c>
      <c r="E84" s="44"/>
      <c r="F84" s="44"/>
      <c r="G84" s="44"/>
      <c r="H84" s="24" t="str">
        <f xml:space="preserve"> IF(ISNA(VLOOKUP($B87,Activiteiten!$A$1:$F$49,3,FALSE)),"",VLOOKUP($B87,Activiteiten!$A$1:$F$49,3,FALSE))</f>
        <v/>
      </c>
      <c r="I84" s="24" t="str">
        <f xml:space="preserve"> IF(ISNA(VLOOKUP($B87,Activiteiten!$A$1:$F$49,4,FALSE)),"",VLOOKUP($B87,Activiteiten!$A$1:$F$49,4,FALSE))</f>
        <v/>
      </c>
      <c r="J84" s="24" t="str">
        <f xml:space="preserve"> IF(ISNA(VLOOKUP($B87,Activiteiten!$A$1:$F$49,5,FALSE)),"",VLOOKUP($B87,Activiteiten!$A$1:$F$49,5,FALSE))</f>
        <v/>
      </c>
      <c r="K84" s="24" t="str">
        <f xml:space="preserve"> IF(ISNA(VLOOKUP($B87,Activiteiten!$A$1:$F$49,6,FALSE)),"",VLOOKUP($B87,Activiteiten!$A$1:$F$49,6,FALSE))</f>
        <v/>
      </c>
    </row>
    <row r="85" spans="1:11" x14ac:dyDescent="0.25">
      <c r="A85" s="22"/>
      <c r="B85" s="23"/>
      <c r="C85" s="23"/>
      <c r="D85" s="24" t="str">
        <f xml:space="preserve"> IF(ISNA(VLOOKUP(B85,Activiteiten!$A$1:$B$49,2,FALSE)),"",VLOOKUP(B85,Activiteiten!$A$1:$B$49,2,FALSE)+IF(AND(K82="Y",ISTEXT(G85)),Activiteiten!$B$23,0))</f>
        <v/>
      </c>
      <c r="E85" s="44"/>
      <c r="F85" s="44"/>
      <c r="G85" s="44"/>
      <c r="H85" s="24" t="str">
        <f xml:space="preserve"> IF(ISNA(VLOOKUP($B88,Activiteiten!$A$1:$F$49,3,FALSE)),"",VLOOKUP($B88,Activiteiten!$A$1:$F$49,3,FALSE))</f>
        <v/>
      </c>
      <c r="I85" s="24" t="str">
        <f xml:space="preserve"> IF(ISNA(VLOOKUP($B88,Activiteiten!$A$1:$F$49,4,FALSE)),"",VLOOKUP($B88,Activiteiten!$A$1:$F$49,4,FALSE))</f>
        <v/>
      </c>
      <c r="J85" s="24" t="str">
        <f xml:space="preserve"> IF(ISNA(VLOOKUP($B88,Activiteiten!$A$1:$F$49,5,FALSE)),"",VLOOKUP($B88,Activiteiten!$A$1:$F$49,5,FALSE))</f>
        <v/>
      </c>
      <c r="K85" s="24" t="str">
        <f xml:space="preserve"> IF(ISNA(VLOOKUP($B88,Activiteiten!$A$1:$F$49,6,FALSE)),"",VLOOKUP($B88,Activiteiten!$A$1:$F$49,6,FALSE))</f>
        <v/>
      </c>
    </row>
    <row r="86" spans="1:11" x14ac:dyDescent="0.25">
      <c r="A86" s="22"/>
      <c r="B86" s="23"/>
      <c r="C86" s="23"/>
      <c r="D86" s="24" t="str">
        <f xml:space="preserve"> IF(ISNA(VLOOKUP(B86,Activiteiten!$A$1:$B$49,2,FALSE)),"",VLOOKUP(B86,Activiteiten!$A$1:$B$49,2,FALSE)+IF(AND(K83="Y",ISTEXT(G86)),Activiteiten!$B$23,0))</f>
        <v/>
      </c>
      <c r="E86" s="44"/>
      <c r="F86" s="44"/>
      <c r="G86" s="44"/>
      <c r="H86" s="24" t="str">
        <f xml:space="preserve"> IF(ISNA(VLOOKUP($B89,Activiteiten!$A$1:$F$49,3,FALSE)),"",VLOOKUP($B89,Activiteiten!$A$1:$F$49,3,FALSE))</f>
        <v/>
      </c>
      <c r="I86" s="24" t="str">
        <f xml:space="preserve"> IF(ISNA(VLOOKUP($B89,Activiteiten!$A$1:$F$49,4,FALSE)),"",VLOOKUP($B89,Activiteiten!$A$1:$F$49,4,FALSE))</f>
        <v/>
      </c>
      <c r="J86" s="24" t="str">
        <f xml:space="preserve"> IF(ISNA(VLOOKUP($B89,Activiteiten!$A$1:$F$49,5,FALSE)),"",VLOOKUP($B89,Activiteiten!$A$1:$F$49,5,FALSE))</f>
        <v/>
      </c>
      <c r="K86" s="24" t="str">
        <f xml:space="preserve"> IF(ISNA(VLOOKUP($B89,Activiteiten!$A$1:$F$49,6,FALSE)),"",VLOOKUP($B89,Activiteiten!$A$1:$F$49,6,FALSE))</f>
        <v/>
      </c>
    </row>
    <row r="87" spans="1:11" x14ac:dyDescent="0.25">
      <c r="A87" s="22"/>
      <c r="B87" s="23"/>
      <c r="C87" s="23"/>
      <c r="D87" s="24" t="str">
        <f xml:space="preserve"> IF(ISNA(VLOOKUP(B87,Activiteiten!$A$1:$B$49,2,FALSE)),"",VLOOKUP(B87,Activiteiten!$A$1:$B$49,2,FALSE)+IF(AND(K84="Y",ISTEXT(G87)),Activiteiten!$B$23,0))</f>
        <v/>
      </c>
      <c r="E87" s="44"/>
      <c r="F87" s="44"/>
      <c r="G87" s="44"/>
      <c r="H87" s="24" t="str">
        <f xml:space="preserve"> IF(ISNA(VLOOKUP($B90,Activiteiten!$A$1:$F$49,3,FALSE)),"",VLOOKUP($B90,Activiteiten!$A$1:$F$49,3,FALSE))</f>
        <v/>
      </c>
      <c r="I87" s="24" t="str">
        <f xml:space="preserve"> IF(ISNA(VLOOKUP($B90,Activiteiten!$A$1:$F$49,4,FALSE)),"",VLOOKUP($B90,Activiteiten!$A$1:$F$49,4,FALSE))</f>
        <v/>
      </c>
      <c r="J87" s="24" t="str">
        <f xml:space="preserve"> IF(ISNA(VLOOKUP($B90,Activiteiten!$A$1:$F$49,5,FALSE)),"",VLOOKUP($B90,Activiteiten!$A$1:$F$49,5,FALSE))</f>
        <v/>
      </c>
      <c r="K87" s="24" t="str">
        <f xml:space="preserve"> IF(ISNA(VLOOKUP($B90,Activiteiten!$A$1:$F$49,6,FALSE)),"",VLOOKUP($B90,Activiteiten!$A$1:$F$49,6,FALSE))</f>
        <v/>
      </c>
    </row>
    <row r="88" spans="1:11" x14ac:dyDescent="0.25">
      <c r="A88" s="22"/>
      <c r="B88" s="23"/>
      <c r="C88" s="23"/>
      <c r="D88" s="24" t="str">
        <f xml:space="preserve"> IF(ISNA(VLOOKUP(B88,Activiteiten!$A$1:$B$49,2,FALSE)),"",VLOOKUP(B88,Activiteiten!$A$1:$B$49,2,FALSE)+IF(AND(K85="Y",ISTEXT(G88)),Activiteiten!$B$23,0))</f>
        <v/>
      </c>
      <c r="E88" s="44"/>
      <c r="F88" s="44"/>
      <c r="G88" s="44"/>
      <c r="H88" s="24" t="str">
        <f xml:space="preserve"> IF(ISNA(VLOOKUP($B91,Activiteiten!$A$1:$F$49,3,FALSE)),"",VLOOKUP($B91,Activiteiten!$A$1:$F$49,3,FALSE))</f>
        <v/>
      </c>
      <c r="I88" s="24" t="str">
        <f xml:space="preserve"> IF(ISNA(VLOOKUP($B91,Activiteiten!$A$1:$F$49,4,FALSE)),"",VLOOKUP($B91,Activiteiten!$A$1:$F$49,4,FALSE))</f>
        <v/>
      </c>
      <c r="J88" s="24" t="str">
        <f xml:space="preserve"> IF(ISNA(VLOOKUP($B91,Activiteiten!$A$1:$F$49,5,FALSE)),"",VLOOKUP($B91,Activiteiten!$A$1:$F$49,5,FALSE))</f>
        <v/>
      </c>
      <c r="K88" s="24" t="str">
        <f xml:space="preserve"> IF(ISNA(VLOOKUP($B91,Activiteiten!$A$1:$F$49,6,FALSE)),"",VLOOKUP($B91,Activiteiten!$A$1:$F$49,6,FALSE))</f>
        <v/>
      </c>
    </row>
    <row r="89" spans="1:11" x14ac:dyDescent="0.25">
      <c r="A89" s="22"/>
      <c r="B89" s="23"/>
      <c r="C89" s="23"/>
      <c r="D89" s="24" t="str">
        <f xml:space="preserve"> IF(ISNA(VLOOKUP(B89,Activiteiten!$A$1:$B$49,2,FALSE)),"",VLOOKUP(B89,Activiteiten!$A$1:$B$49,2,FALSE)+IF(AND(K86="Y",ISTEXT(G89)),Activiteiten!$B$23,0))</f>
        <v/>
      </c>
      <c r="E89" s="44"/>
      <c r="F89" s="44"/>
      <c r="G89" s="44"/>
      <c r="H89" s="24" t="str">
        <f xml:space="preserve"> IF(ISNA(VLOOKUP($B92,Activiteiten!$A$1:$F$49,3,FALSE)),"",VLOOKUP($B92,Activiteiten!$A$1:$F$49,3,FALSE))</f>
        <v/>
      </c>
      <c r="I89" s="24" t="str">
        <f xml:space="preserve"> IF(ISNA(VLOOKUP($B92,Activiteiten!$A$1:$F$49,4,FALSE)),"",VLOOKUP($B92,Activiteiten!$A$1:$F$49,4,FALSE))</f>
        <v/>
      </c>
      <c r="J89" s="24" t="str">
        <f xml:space="preserve"> IF(ISNA(VLOOKUP($B92,Activiteiten!$A$1:$F$49,5,FALSE)),"",VLOOKUP($B92,Activiteiten!$A$1:$F$49,5,FALSE))</f>
        <v/>
      </c>
      <c r="K89" s="24" t="str">
        <f xml:space="preserve"> IF(ISNA(VLOOKUP($B92,Activiteiten!$A$1:$F$49,6,FALSE)),"",VLOOKUP($B92,Activiteiten!$A$1:$F$49,6,FALSE))</f>
        <v/>
      </c>
    </row>
    <row r="90" spans="1:11" x14ac:dyDescent="0.25">
      <c r="A90" s="22"/>
      <c r="B90" s="23"/>
      <c r="C90" s="23"/>
      <c r="D90" s="24" t="str">
        <f xml:space="preserve"> IF(ISNA(VLOOKUP(B90,Activiteiten!$A$1:$B$49,2,FALSE)),"",VLOOKUP(B90,Activiteiten!$A$1:$B$49,2,FALSE)+IF(AND(K87="Y",ISTEXT(G90)),Activiteiten!$B$23,0))</f>
        <v/>
      </c>
      <c r="E90" s="44"/>
      <c r="F90" s="44"/>
      <c r="G90" s="44"/>
      <c r="H90" s="24" t="str">
        <f xml:space="preserve"> IF(ISNA(VLOOKUP($B93,Activiteiten!$A$1:$F$49,3,FALSE)),"",VLOOKUP($B93,Activiteiten!$A$1:$F$49,3,FALSE))</f>
        <v/>
      </c>
      <c r="I90" s="24" t="str">
        <f xml:space="preserve"> IF(ISNA(VLOOKUP($B93,Activiteiten!$A$1:$F$49,4,FALSE)),"",VLOOKUP($B93,Activiteiten!$A$1:$F$49,4,FALSE))</f>
        <v/>
      </c>
      <c r="J90" s="24" t="str">
        <f xml:space="preserve"> IF(ISNA(VLOOKUP($B93,Activiteiten!$A$1:$F$49,5,FALSE)),"",VLOOKUP($B93,Activiteiten!$A$1:$F$49,5,FALSE))</f>
        <v/>
      </c>
      <c r="K90" s="24" t="str">
        <f xml:space="preserve"> IF(ISNA(VLOOKUP($B93,Activiteiten!$A$1:$F$49,6,FALSE)),"",VLOOKUP($B93,Activiteiten!$A$1:$F$49,6,FALSE))</f>
        <v/>
      </c>
    </row>
    <row r="91" spans="1:11" x14ac:dyDescent="0.25">
      <c r="A91" s="22"/>
      <c r="B91" s="23"/>
      <c r="C91" s="23"/>
      <c r="D91" s="24" t="str">
        <f xml:space="preserve"> IF(ISNA(VLOOKUP(B91,Activiteiten!$A$1:$B$49,2,FALSE)),"",VLOOKUP(B91,Activiteiten!$A$1:$B$49,2,FALSE)+IF(AND(K88="Y",ISTEXT(G91)),Activiteiten!$B$23,0))</f>
        <v/>
      </c>
      <c r="E91" s="44"/>
      <c r="F91" s="44"/>
      <c r="G91" s="44"/>
      <c r="H91" s="24" t="str">
        <f xml:space="preserve"> IF(ISNA(VLOOKUP($B94,Activiteiten!$A$1:$F$49,3,FALSE)),"",VLOOKUP($B94,Activiteiten!$A$1:$F$49,3,FALSE))</f>
        <v/>
      </c>
      <c r="I91" s="24" t="str">
        <f xml:space="preserve"> IF(ISNA(VLOOKUP($B94,Activiteiten!$A$1:$F$49,4,FALSE)),"",VLOOKUP($B94,Activiteiten!$A$1:$F$49,4,FALSE))</f>
        <v/>
      </c>
      <c r="J91" s="24" t="str">
        <f xml:space="preserve"> IF(ISNA(VLOOKUP($B94,Activiteiten!$A$1:$F$49,5,FALSE)),"",VLOOKUP($B94,Activiteiten!$A$1:$F$49,5,FALSE))</f>
        <v/>
      </c>
      <c r="K91" s="24" t="str">
        <f xml:space="preserve"> IF(ISNA(VLOOKUP($B94,Activiteiten!$A$1:$F$49,6,FALSE)),"",VLOOKUP($B94,Activiteiten!$A$1:$F$49,6,FALSE))</f>
        <v/>
      </c>
    </row>
    <row r="92" spans="1:11" x14ac:dyDescent="0.25">
      <c r="A92" s="22"/>
      <c r="B92" s="23"/>
      <c r="C92" s="23"/>
      <c r="D92" s="24" t="str">
        <f xml:space="preserve"> IF(ISNA(VLOOKUP(B92,Activiteiten!$A$1:$B$49,2,FALSE)),"",VLOOKUP(B92,Activiteiten!$A$1:$B$49,2,FALSE)+IF(AND(K89="Y",ISTEXT(G92)),Activiteiten!$B$23,0))</f>
        <v/>
      </c>
      <c r="E92" s="44"/>
      <c r="F92" s="44"/>
      <c r="G92" s="44"/>
      <c r="H92" s="24" t="str">
        <f xml:space="preserve"> IF(ISNA(VLOOKUP($B95,Activiteiten!$A$1:$F$49,3,FALSE)),"",VLOOKUP($B95,Activiteiten!$A$1:$F$49,3,FALSE))</f>
        <v/>
      </c>
      <c r="I92" s="24" t="str">
        <f xml:space="preserve"> IF(ISNA(VLOOKUP($B95,Activiteiten!$A$1:$F$49,4,FALSE)),"",VLOOKUP($B95,Activiteiten!$A$1:$F$49,4,FALSE))</f>
        <v/>
      </c>
      <c r="J92" s="24" t="str">
        <f xml:space="preserve"> IF(ISNA(VLOOKUP($B95,Activiteiten!$A$1:$F$49,5,FALSE)),"",VLOOKUP($B95,Activiteiten!$A$1:$F$49,5,FALSE))</f>
        <v/>
      </c>
      <c r="K92" s="24" t="str">
        <f xml:space="preserve"> IF(ISNA(VLOOKUP($B95,Activiteiten!$A$1:$F$49,6,FALSE)),"",VLOOKUP($B95,Activiteiten!$A$1:$F$49,6,FALSE))</f>
        <v/>
      </c>
    </row>
    <row r="93" spans="1:11" x14ac:dyDescent="0.25">
      <c r="A93" s="22"/>
      <c r="B93" s="23"/>
      <c r="C93" s="23"/>
      <c r="D93" s="24" t="str">
        <f xml:space="preserve"> IF(ISNA(VLOOKUP(B93,Activiteiten!$A$1:$B$49,2,FALSE)),"",VLOOKUP(B93,Activiteiten!$A$1:$B$49,2,FALSE)+IF(AND(K90="Y",ISTEXT(G93)),Activiteiten!$B$23,0))</f>
        <v/>
      </c>
      <c r="E93" s="44"/>
      <c r="F93" s="44"/>
      <c r="G93" s="44"/>
      <c r="H93" s="24" t="str">
        <f xml:space="preserve"> IF(ISNA(VLOOKUP($B96,Activiteiten!$A$1:$F$49,3,FALSE)),"",VLOOKUP($B96,Activiteiten!$A$1:$F$49,3,FALSE))</f>
        <v/>
      </c>
      <c r="I93" s="24" t="str">
        <f xml:space="preserve"> IF(ISNA(VLOOKUP($B96,Activiteiten!$A$1:$F$49,4,FALSE)),"",VLOOKUP($B96,Activiteiten!$A$1:$F$49,4,FALSE))</f>
        <v/>
      </c>
      <c r="J93" s="24" t="str">
        <f xml:space="preserve"> IF(ISNA(VLOOKUP($B96,Activiteiten!$A$1:$F$49,5,FALSE)),"",VLOOKUP($B96,Activiteiten!$A$1:$F$49,5,FALSE))</f>
        <v/>
      </c>
      <c r="K93" s="24" t="str">
        <f xml:space="preserve"> IF(ISNA(VLOOKUP($B96,Activiteiten!$A$1:$F$49,6,FALSE)),"",VLOOKUP($B96,Activiteiten!$A$1:$F$49,6,FALSE))</f>
        <v/>
      </c>
    </row>
    <row r="94" spans="1:11" x14ac:dyDescent="0.25">
      <c r="A94" s="22"/>
      <c r="B94" s="23"/>
      <c r="C94" s="23"/>
      <c r="D94" s="24" t="str">
        <f xml:space="preserve"> IF(ISNA(VLOOKUP(B94,Activiteiten!$A$1:$B$49,2,FALSE)),"",VLOOKUP(B94,Activiteiten!$A$1:$B$49,2,FALSE)+IF(AND(K91="Y",ISTEXT(G94)),Activiteiten!$B$23,0))</f>
        <v/>
      </c>
      <c r="E94" s="44"/>
      <c r="F94" s="44"/>
      <c r="G94" s="44"/>
      <c r="H94" s="24" t="str">
        <f xml:space="preserve"> IF(ISNA(VLOOKUP($B97,Activiteiten!$A$1:$F$49,3,FALSE)),"",VLOOKUP($B97,Activiteiten!$A$1:$F$49,3,FALSE))</f>
        <v/>
      </c>
      <c r="I94" s="24" t="str">
        <f xml:space="preserve"> IF(ISNA(VLOOKUP($B97,Activiteiten!$A$1:$F$49,4,FALSE)),"",VLOOKUP($B97,Activiteiten!$A$1:$F$49,4,FALSE))</f>
        <v/>
      </c>
      <c r="J94" s="24" t="str">
        <f xml:space="preserve"> IF(ISNA(VLOOKUP($B97,Activiteiten!$A$1:$F$49,5,FALSE)),"",VLOOKUP($B97,Activiteiten!$A$1:$F$49,5,FALSE))</f>
        <v/>
      </c>
      <c r="K94" s="24" t="str">
        <f xml:space="preserve"> IF(ISNA(VLOOKUP($B97,Activiteiten!$A$1:$F$49,6,FALSE)),"",VLOOKUP($B97,Activiteiten!$A$1:$F$49,6,FALSE))</f>
        <v/>
      </c>
    </row>
    <row r="95" spans="1:11" x14ac:dyDescent="0.25">
      <c r="A95" s="22"/>
      <c r="B95" s="23"/>
      <c r="C95" s="23"/>
      <c r="D95" s="24" t="str">
        <f xml:space="preserve"> IF(ISNA(VLOOKUP(B95,Activiteiten!$A$1:$B$49,2,FALSE)),"",VLOOKUP(B95,Activiteiten!$A$1:$B$49,2,FALSE)+IF(AND(K92="Y",ISTEXT(G95)),Activiteiten!$B$23,0))</f>
        <v/>
      </c>
      <c r="E95" s="44"/>
      <c r="F95" s="44"/>
      <c r="G95" s="44"/>
      <c r="H95" s="24" t="str">
        <f xml:space="preserve"> IF(ISNA(VLOOKUP($B98,Activiteiten!$A$1:$F$49,3,FALSE)),"",VLOOKUP($B98,Activiteiten!$A$1:$F$49,3,FALSE))</f>
        <v/>
      </c>
      <c r="I95" s="24" t="str">
        <f xml:space="preserve"> IF(ISNA(VLOOKUP($B98,Activiteiten!$A$1:$F$49,4,FALSE)),"",VLOOKUP($B98,Activiteiten!$A$1:$F$49,4,FALSE))</f>
        <v/>
      </c>
      <c r="J95" s="24" t="str">
        <f xml:space="preserve"> IF(ISNA(VLOOKUP($B98,Activiteiten!$A$1:$F$49,5,FALSE)),"",VLOOKUP($B98,Activiteiten!$A$1:$F$49,5,FALSE))</f>
        <v/>
      </c>
      <c r="K95" s="24" t="str">
        <f xml:space="preserve"> IF(ISNA(VLOOKUP($B98,Activiteiten!$A$1:$F$49,6,FALSE)),"",VLOOKUP($B98,Activiteiten!$A$1:$F$49,6,FALSE))</f>
        <v/>
      </c>
    </row>
    <row r="96" spans="1:11" x14ac:dyDescent="0.25">
      <c r="A96" s="22"/>
      <c r="B96" s="23"/>
      <c r="C96" s="23"/>
      <c r="D96" s="24" t="str">
        <f xml:space="preserve"> IF(ISNA(VLOOKUP(B96,Activiteiten!$A$1:$B$49,2,FALSE)),"",VLOOKUP(B96,Activiteiten!$A$1:$B$49,2,FALSE)+IF(AND(K93="Y",ISTEXT(G96)),Activiteiten!$B$23,0))</f>
        <v/>
      </c>
      <c r="E96" s="44"/>
      <c r="F96" s="44"/>
      <c r="G96" s="44"/>
      <c r="H96" s="24" t="str">
        <f xml:space="preserve"> IF(ISNA(VLOOKUP($B99,Activiteiten!$A$1:$F$49,3,FALSE)),"",VLOOKUP($B99,Activiteiten!$A$1:$F$49,3,FALSE))</f>
        <v/>
      </c>
      <c r="I96" s="24" t="str">
        <f xml:space="preserve"> IF(ISNA(VLOOKUP($B99,Activiteiten!$A$1:$F$49,4,FALSE)),"",VLOOKUP($B99,Activiteiten!$A$1:$F$49,4,FALSE))</f>
        <v/>
      </c>
      <c r="J96" s="24" t="str">
        <f xml:space="preserve"> IF(ISNA(VLOOKUP($B99,Activiteiten!$A$1:$F$49,5,FALSE)),"",VLOOKUP($B99,Activiteiten!$A$1:$F$49,5,FALSE))</f>
        <v/>
      </c>
      <c r="K96" s="24" t="str">
        <f xml:space="preserve"> IF(ISNA(VLOOKUP($B99,Activiteiten!$A$1:$F$49,6,FALSE)),"",VLOOKUP($B99,Activiteiten!$A$1:$F$49,6,FALSE))</f>
        <v/>
      </c>
    </row>
    <row r="97" spans="1:11" x14ac:dyDescent="0.25">
      <c r="A97" s="22"/>
      <c r="B97" s="23"/>
      <c r="C97" s="23"/>
      <c r="D97" s="24" t="str">
        <f xml:space="preserve"> IF(ISNA(VLOOKUP(B97,Activiteiten!$A$1:$B$49,2,FALSE)),"",VLOOKUP(B97,Activiteiten!$A$1:$B$49,2,FALSE)+IF(AND(K94="Y",ISTEXT(G97)),Activiteiten!$B$23,0))</f>
        <v/>
      </c>
      <c r="E97" s="44"/>
      <c r="F97" s="44"/>
      <c r="G97" s="44"/>
      <c r="H97" s="24" t="str">
        <f xml:space="preserve"> IF(ISNA(VLOOKUP($B100,Activiteiten!$A$1:$F$49,3,FALSE)),"",VLOOKUP($B100,Activiteiten!$A$1:$F$49,3,FALSE))</f>
        <v/>
      </c>
      <c r="I97" s="24" t="str">
        <f xml:space="preserve"> IF(ISNA(VLOOKUP($B100,Activiteiten!$A$1:$F$49,4,FALSE)),"",VLOOKUP($B100,Activiteiten!$A$1:$F$49,4,FALSE))</f>
        <v/>
      </c>
      <c r="J97" s="24" t="str">
        <f xml:space="preserve"> IF(ISNA(VLOOKUP($B100,Activiteiten!$A$1:$F$49,5,FALSE)),"",VLOOKUP($B100,Activiteiten!$A$1:$F$49,5,FALSE))</f>
        <v/>
      </c>
      <c r="K97" s="24" t="str">
        <f xml:space="preserve"> IF(ISNA(VLOOKUP($B100,Activiteiten!$A$1:$F$49,6,FALSE)),"",VLOOKUP($B100,Activiteiten!$A$1:$F$49,6,FALSE))</f>
        <v/>
      </c>
    </row>
    <row r="98" spans="1:11" x14ac:dyDescent="0.25">
      <c r="A98" s="22"/>
      <c r="B98" s="23"/>
      <c r="C98" s="23"/>
      <c r="D98" s="24" t="str">
        <f xml:space="preserve"> IF(ISNA(VLOOKUP(B98,Activiteiten!$A$1:$B$49,2,FALSE)),"",VLOOKUP(B98,Activiteiten!$A$1:$B$49,2,FALSE)+IF(AND(K95="Y",ISTEXT(G98)),Activiteiten!$B$23,0))</f>
        <v/>
      </c>
      <c r="E98" s="44"/>
      <c r="F98" s="44"/>
      <c r="G98" s="44"/>
      <c r="H98" s="24" t="str">
        <f xml:space="preserve"> IF(ISNA(VLOOKUP($B101,Activiteiten!$A$1:$F$49,3,FALSE)),"",VLOOKUP($B101,Activiteiten!$A$1:$F$49,3,FALSE))</f>
        <v/>
      </c>
      <c r="I98" s="24" t="str">
        <f xml:space="preserve"> IF(ISNA(VLOOKUP($B101,Activiteiten!$A$1:$F$49,4,FALSE)),"",VLOOKUP($B101,Activiteiten!$A$1:$F$49,4,FALSE))</f>
        <v/>
      </c>
      <c r="J98" s="24" t="str">
        <f xml:space="preserve"> IF(ISNA(VLOOKUP($B101,Activiteiten!$A$1:$F$49,5,FALSE)),"",VLOOKUP($B101,Activiteiten!$A$1:$F$49,5,FALSE))</f>
        <v/>
      </c>
      <c r="K98" s="24" t="str">
        <f xml:space="preserve"> IF(ISNA(VLOOKUP($B101,Activiteiten!$A$1:$F$49,6,FALSE)),"",VLOOKUP($B101,Activiteiten!$A$1:$F$49,6,FALSE))</f>
        <v/>
      </c>
    </row>
    <row r="99" spans="1:11" x14ac:dyDescent="0.25">
      <c r="A99" s="22"/>
      <c r="B99" s="23"/>
      <c r="C99" s="23"/>
      <c r="D99" s="24" t="str">
        <f xml:space="preserve"> IF(ISNA(VLOOKUP(B99,Activiteiten!$A$1:$B$49,2,FALSE)),"",VLOOKUP(B99,Activiteiten!$A$1:$B$49,2,FALSE)+IF(AND(K96="Y",ISTEXT(G99)),Activiteiten!$B$23,0))</f>
        <v/>
      </c>
      <c r="E99" s="44"/>
      <c r="F99" s="44"/>
      <c r="G99" s="44"/>
      <c r="H99" s="24" t="str">
        <f xml:space="preserve"> IF(ISNA(VLOOKUP($B102,Activiteiten!$A$1:$F$49,3,FALSE)),"",VLOOKUP($B102,Activiteiten!$A$1:$F$49,3,FALSE))</f>
        <v/>
      </c>
      <c r="I99" s="24" t="str">
        <f xml:space="preserve"> IF(ISNA(VLOOKUP($B102,Activiteiten!$A$1:$F$49,4,FALSE)),"",VLOOKUP($B102,Activiteiten!$A$1:$F$49,4,FALSE))</f>
        <v/>
      </c>
      <c r="J99" s="24" t="str">
        <f xml:space="preserve"> IF(ISNA(VLOOKUP($B102,Activiteiten!$A$1:$F$49,5,FALSE)),"",VLOOKUP($B102,Activiteiten!$A$1:$F$49,5,FALSE))</f>
        <v/>
      </c>
      <c r="K99" s="24" t="str">
        <f xml:space="preserve"> IF(ISNA(VLOOKUP($B102,Activiteiten!$A$1:$F$49,6,FALSE)),"",VLOOKUP($B102,Activiteiten!$A$1:$F$49,6,FALSE))</f>
        <v/>
      </c>
    </row>
    <row r="100" spans="1:11" x14ac:dyDescent="0.25">
      <c r="A100" s="22"/>
      <c r="B100" s="23"/>
      <c r="C100" s="23"/>
      <c r="D100" s="24" t="str">
        <f xml:space="preserve"> IF(ISNA(VLOOKUP(B100,Activiteiten!$A$1:$B$49,2,FALSE)),"",VLOOKUP(B100,Activiteiten!$A$1:$B$49,2,FALSE)+IF(AND(K97="Y",ISTEXT(G100)),Activiteiten!$B$23,0))</f>
        <v/>
      </c>
      <c r="E100" s="44"/>
      <c r="F100" s="44"/>
      <c r="G100" s="44"/>
      <c r="H100" s="24" t="str">
        <f xml:space="preserve"> IF(ISNA(VLOOKUP($B103,Activiteiten!$A$1:$F$49,3,FALSE)),"",VLOOKUP($B103,Activiteiten!$A$1:$F$49,3,FALSE))</f>
        <v/>
      </c>
      <c r="I100" s="24" t="str">
        <f xml:space="preserve"> IF(ISNA(VLOOKUP($B103,Activiteiten!$A$1:$F$49,4,FALSE)),"",VLOOKUP($B103,Activiteiten!$A$1:$F$49,4,FALSE))</f>
        <v/>
      </c>
      <c r="J100" s="24" t="str">
        <f xml:space="preserve"> IF(ISNA(VLOOKUP($B103,Activiteiten!$A$1:$F$49,5,FALSE)),"",VLOOKUP($B103,Activiteiten!$A$1:$F$49,5,FALSE))</f>
        <v/>
      </c>
      <c r="K100" s="24" t="str">
        <f xml:space="preserve"> IF(ISNA(VLOOKUP($B103,Activiteiten!$A$1:$F$49,6,FALSE)),"",VLOOKUP($B103,Activiteiten!$A$1:$F$49,6,FALSE))</f>
        <v/>
      </c>
    </row>
    <row r="101" spans="1:11" x14ac:dyDescent="0.25">
      <c r="A101" s="22"/>
      <c r="B101" s="23"/>
      <c r="C101" s="23"/>
      <c r="D101" s="24" t="str">
        <f xml:space="preserve"> IF(ISNA(VLOOKUP(B101,Activiteiten!$A$1:$B$49,2,FALSE)),"",VLOOKUP(B101,Activiteiten!$A$1:$B$49,2,FALSE)+IF(AND(K98="Y",ISTEXT(G101)),Activiteiten!$B$23,0))</f>
        <v/>
      </c>
      <c r="E101" s="44"/>
      <c r="F101" s="44"/>
      <c r="G101" s="44"/>
      <c r="H101" s="24" t="str">
        <f xml:space="preserve"> IF(ISNA(VLOOKUP($B104,Activiteiten!$A$1:$F$49,3,FALSE)),"",VLOOKUP($B104,Activiteiten!$A$1:$F$49,3,FALSE))</f>
        <v/>
      </c>
      <c r="I101" s="24" t="str">
        <f xml:space="preserve"> IF(ISNA(VLOOKUP($B104,Activiteiten!$A$1:$F$49,4,FALSE)),"",VLOOKUP($B104,Activiteiten!$A$1:$F$49,4,FALSE))</f>
        <v/>
      </c>
      <c r="J101" s="24" t="str">
        <f xml:space="preserve"> IF(ISNA(VLOOKUP($B104,Activiteiten!$A$1:$F$49,5,FALSE)),"",VLOOKUP($B104,Activiteiten!$A$1:$F$49,5,FALSE))</f>
        <v/>
      </c>
      <c r="K101" s="24" t="str">
        <f xml:space="preserve"> IF(ISNA(VLOOKUP($B104,Activiteiten!$A$1:$F$49,6,FALSE)),"",VLOOKUP($B104,Activiteiten!$A$1:$F$49,6,FALSE))</f>
        <v/>
      </c>
    </row>
    <row r="102" spans="1:11" x14ac:dyDescent="0.25">
      <c r="A102" s="22"/>
      <c r="B102" s="23"/>
      <c r="C102" s="23"/>
      <c r="D102" s="24" t="str">
        <f xml:space="preserve"> IF(ISNA(VLOOKUP(B102,Activiteiten!$A$1:$B$49,2,FALSE)),"",VLOOKUP(B102,Activiteiten!$A$1:$B$49,2,FALSE)+IF(AND(K99="Y",ISTEXT(G102)),Activiteiten!$B$23,0))</f>
        <v/>
      </c>
      <c r="E102" s="44"/>
      <c r="F102" s="44"/>
      <c r="G102" s="44"/>
      <c r="H102" s="24" t="str">
        <f xml:space="preserve"> IF(ISNA(VLOOKUP($B105,Activiteiten!$A$1:$F$49,3,FALSE)),"",VLOOKUP($B105,Activiteiten!$A$1:$F$49,3,FALSE))</f>
        <v/>
      </c>
      <c r="I102" s="24" t="str">
        <f xml:space="preserve"> IF(ISNA(VLOOKUP($B105,Activiteiten!$A$1:$F$49,4,FALSE)),"",VLOOKUP($B105,Activiteiten!$A$1:$F$49,4,FALSE))</f>
        <v/>
      </c>
      <c r="J102" s="24" t="str">
        <f xml:space="preserve"> IF(ISNA(VLOOKUP($B105,Activiteiten!$A$1:$F$49,5,FALSE)),"",VLOOKUP($B105,Activiteiten!$A$1:$F$49,5,FALSE))</f>
        <v/>
      </c>
      <c r="K102" s="24" t="str">
        <f xml:space="preserve"> IF(ISNA(VLOOKUP($B105,Activiteiten!$A$1:$F$49,6,FALSE)),"",VLOOKUP($B105,Activiteiten!$A$1:$F$49,6,FALSE))</f>
        <v/>
      </c>
    </row>
    <row r="103" spans="1:11" x14ac:dyDescent="0.25">
      <c r="A103" s="22"/>
      <c r="B103" s="23"/>
      <c r="C103" s="23"/>
      <c r="D103" s="24" t="str">
        <f xml:space="preserve"> IF(ISNA(VLOOKUP(B103,Activiteiten!$A$1:$B$49,2,FALSE)),"",VLOOKUP(B103,Activiteiten!$A$1:$B$49,2,FALSE)+IF(AND(K100="Y",ISTEXT(G103)),Activiteiten!$B$23,0))</f>
        <v/>
      </c>
      <c r="E103" s="44"/>
      <c r="F103" s="44"/>
      <c r="G103" s="44"/>
      <c r="H103" s="24" t="str">
        <f xml:space="preserve"> IF(ISNA(VLOOKUP($B106,Activiteiten!$A$1:$F$49,3,FALSE)),"",VLOOKUP($B106,Activiteiten!$A$1:$F$49,3,FALSE))</f>
        <v/>
      </c>
      <c r="I103" s="24" t="str">
        <f xml:space="preserve"> IF(ISNA(VLOOKUP($B106,Activiteiten!$A$1:$F$49,4,FALSE)),"",VLOOKUP($B106,Activiteiten!$A$1:$F$49,4,FALSE))</f>
        <v/>
      </c>
      <c r="J103" s="24" t="str">
        <f xml:space="preserve"> IF(ISNA(VLOOKUP($B106,Activiteiten!$A$1:$F$49,5,FALSE)),"",VLOOKUP($B106,Activiteiten!$A$1:$F$49,5,FALSE))</f>
        <v/>
      </c>
      <c r="K103" s="24" t="str">
        <f xml:space="preserve"> IF(ISNA(VLOOKUP($B106,Activiteiten!$A$1:$F$49,6,FALSE)),"",VLOOKUP($B106,Activiteiten!$A$1:$F$49,6,FALSE))</f>
        <v/>
      </c>
    </row>
    <row r="104" spans="1:11" x14ac:dyDescent="0.25">
      <c r="A104" s="22"/>
      <c r="B104" s="23"/>
      <c r="C104" s="23"/>
      <c r="D104" s="24" t="str">
        <f xml:space="preserve"> IF(ISNA(VLOOKUP(B104,Activiteiten!$A$1:$B$49,2,FALSE)),"",VLOOKUP(B104,Activiteiten!$A$1:$B$49,2,FALSE)+IF(AND(K101="Y",ISTEXT(G104)),Activiteiten!$B$23,0))</f>
        <v/>
      </c>
      <c r="E104" s="44"/>
      <c r="F104" s="44"/>
      <c r="G104" s="44"/>
      <c r="H104" s="24" t="str">
        <f xml:space="preserve"> IF(ISNA(VLOOKUP($B107,Activiteiten!$A$1:$F$49,3,FALSE)),"",VLOOKUP($B107,Activiteiten!$A$1:$F$49,3,FALSE))</f>
        <v/>
      </c>
      <c r="I104" s="24" t="str">
        <f xml:space="preserve"> IF(ISNA(VLOOKUP($B107,Activiteiten!$A$1:$F$49,4,FALSE)),"",VLOOKUP($B107,Activiteiten!$A$1:$F$49,4,FALSE))</f>
        <v/>
      </c>
      <c r="J104" s="24" t="str">
        <f xml:space="preserve"> IF(ISNA(VLOOKUP($B107,Activiteiten!$A$1:$F$49,5,FALSE)),"",VLOOKUP($B107,Activiteiten!$A$1:$F$49,5,FALSE))</f>
        <v/>
      </c>
      <c r="K104" s="24" t="str">
        <f xml:space="preserve"> IF(ISNA(VLOOKUP($B107,Activiteiten!$A$1:$F$49,6,FALSE)),"",VLOOKUP($B107,Activiteiten!$A$1:$F$49,6,FALSE))</f>
        <v/>
      </c>
    </row>
    <row r="105" spans="1:11" x14ac:dyDescent="0.25">
      <c r="A105" s="22"/>
      <c r="B105" s="23"/>
      <c r="C105" s="23"/>
      <c r="D105" s="24" t="str">
        <f xml:space="preserve"> IF(ISNA(VLOOKUP(B105,Activiteiten!$A$1:$B$49,2,FALSE)),"",VLOOKUP(B105,Activiteiten!$A$1:$B$49,2,FALSE)+IF(AND(K102="Y",ISTEXT(G105)),Activiteiten!$B$23,0))</f>
        <v/>
      </c>
      <c r="E105" s="44"/>
      <c r="F105" s="44"/>
      <c r="G105" s="44"/>
      <c r="H105" s="24" t="str">
        <f xml:space="preserve"> IF(ISNA(VLOOKUP($B108,Activiteiten!$A$1:$F$49,3,FALSE)),"",VLOOKUP($B108,Activiteiten!$A$1:$F$49,3,FALSE))</f>
        <v/>
      </c>
      <c r="I105" s="24" t="str">
        <f xml:space="preserve"> IF(ISNA(VLOOKUP($B108,Activiteiten!$A$1:$F$49,4,FALSE)),"",VLOOKUP($B108,Activiteiten!$A$1:$F$49,4,FALSE))</f>
        <v/>
      </c>
      <c r="J105" s="24" t="str">
        <f xml:space="preserve"> IF(ISNA(VLOOKUP($B108,Activiteiten!$A$1:$F$49,5,FALSE)),"",VLOOKUP($B108,Activiteiten!$A$1:$F$49,5,FALSE))</f>
        <v/>
      </c>
      <c r="K105" s="24" t="str">
        <f xml:space="preserve"> IF(ISNA(VLOOKUP($B108,Activiteiten!$A$1:$F$49,6,FALSE)),"",VLOOKUP($B108,Activiteiten!$A$1:$F$49,6,FALSE))</f>
        <v/>
      </c>
    </row>
    <row r="106" spans="1:11" x14ac:dyDescent="0.25">
      <c r="A106" s="22"/>
      <c r="B106" s="23"/>
      <c r="C106" s="23"/>
      <c r="D106" s="24" t="str">
        <f xml:space="preserve"> IF(ISNA(VLOOKUP(B106,Activiteiten!$A$1:$B$49,2,FALSE)),"",VLOOKUP(B106,Activiteiten!$A$1:$B$49,2,FALSE)+IF(AND(K103="Y",ISTEXT(G106)),Activiteiten!$B$23,0))</f>
        <v/>
      </c>
      <c r="E106" s="44"/>
      <c r="F106" s="44"/>
      <c r="G106" s="44"/>
      <c r="H106" s="24" t="str">
        <f xml:space="preserve"> IF(ISNA(VLOOKUP($B109,Activiteiten!$A$1:$F$49,3,FALSE)),"",VLOOKUP($B109,Activiteiten!$A$1:$F$49,3,FALSE))</f>
        <v/>
      </c>
      <c r="I106" s="24" t="str">
        <f xml:space="preserve"> IF(ISNA(VLOOKUP($B109,Activiteiten!$A$1:$F$49,4,FALSE)),"",VLOOKUP($B109,Activiteiten!$A$1:$F$49,4,FALSE))</f>
        <v/>
      </c>
      <c r="J106" s="24" t="str">
        <f xml:space="preserve"> IF(ISNA(VLOOKUP($B109,Activiteiten!$A$1:$F$49,5,FALSE)),"",VLOOKUP($B109,Activiteiten!$A$1:$F$49,5,FALSE))</f>
        <v/>
      </c>
      <c r="K106" s="24" t="str">
        <f xml:space="preserve"> IF(ISNA(VLOOKUP($B109,Activiteiten!$A$1:$F$49,6,FALSE)),"",VLOOKUP($B109,Activiteiten!$A$1:$F$49,6,FALSE))</f>
        <v/>
      </c>
    </row>
    <row r="107" spans="1:11" x14ac:dyDescent="0.25">
      <c r="A107" s="22"/>
      <c r="B107" s="23"/>
      <c r="C107" s="23"/>
      <c r="D107" s="24" t="str">
        <f xml:space="preserve"> IF(ISNA(VLOOKUP(B107,Activiteiten!$A$1:$B$49,2,FALSE)),"",VLOOKUP(B107,Activiteiten!$A$1:$B$49,2,FALSE)+IF(AND(K104="Y",ISTEXT(G107)),Activiteiten!$B$23,0))</f>
        <v/>
      </c>
      <c r="E107" s="44"/>
      <c r="F107" s="44"/>
      <c r="G107" s="44"/>
      <c r="H107" s="24" t="str">
        <f xml:space="preserve"> IF(ISNA(VLOOKUP($B110,Activiteiten!$A$1:$F$49,3,FALSE)),"",VLOOKUP($B110,Activiteiten!$A$1:$F$49,3,FALSE))</f>
        <v/>
      </c>
      <c r="I107" s="24" t="str">
        <f xml:space="preserve"> IF(ISNA(VLOOKUP($B110,Activiteiten!$A$1:$F$49,4,FALSE)),"",VLOOKUP($B110,Activiteiten!$A$1:$F$49,4,FALSE))</f>
        <v/>
      </c>
      <c r="J107" s="24" t="str">
        <f xml:space="preserve"> IF(ISNA(VLOOKUP($B110,Activiteiten!$A$1:$F$49,5,FALSE)),"",VLOOKUP($B110,Activiteiten!$A$1:$F$49,5,FALSE))</f>
        <v/>
      </c>
      <c r="K107" s="24" t="str">
        <f xml:space="preserve"> IF(ISNA(VLOOKUP($B110,Activiteiten!$A$1:$F$49,6,FALSE)),"",VLOOKUP($B110,Activiteiten!$A$1:$F$49,6,FALSE))</f>
        <v/>
      </c>
    </row>
    <row r="108" spans="1:11" x14ac:dyDescent="0.25">
      <c r="A108" s="22"/>
      <c r="B108" s="23"/>
      <c r="C108" s="23"/>
      <c r="D108" s="24" t="str">
        <f xml:space="preserve"> IF(ISNA(VLOOKUP(B108,Activiteiten!$A$1:$B$49,2,FALSE)),"",VLOOKUP(B108,Activiteiten!$A$1:$B$49,2,FALSE)+IF(AND(K105="Y",ISTEXT(G108)),Activiteiten!$B$23,0))</f>
        <v/>
      </c>
      <c r="E108" s="44"/>
      <c r="F108" s="44"/>
      <c r="G108" s="44"/>
      <c r="H108" s="24" t="str">
        <f xml:space="preserve"> IF(ISNA(VLOOKUP($B111,Activiteiten!$A$1:$F$49,3,FALSE)),"",VLOOKUP($B111,Activiteiten!$A$1:$F$49,3,FALSE))</f>
        <v/>
      </c>
      <c r="I108" s="24" t="str">
        <f xml:space="preserve"> IF(ISNA(VLOOKUP($B111,Activiteiten!$A$1:$F$49,4,FALSE)),"",VLOOKUP($B111,Activiteiten!$A$1:$F$49,4,FALSE))</f>
        <v/>
      </c>
      <c r="J108" s="24" t="str">
        <f xml:space="preserve"> IF(ISNA(VLOOKUP($B111,Activiteiten!$A$1:$F$49,5,FALSE)),"",VLOOKUP($B111,Activiteiten!$A$1:$F$49,5,FALSE))</f>
        <v/>
      </c>
      <c r="K108" s="24" t="str">
        <f xml:space="preserve"> IF(ISNA(VLOOKUP($B111,Activiteiten!$A$1:$F$49,6,FALSE)),"",VLOOKUP($B111,Activiteiten!$A$1:$F$49,6,FALSE))</f>
        <v/>
      </c>
    </row>
    <row r="109" spans="1:11" x14ac:dyDescent="0.25">
      <c r="A109" s="22"/>
      <c r="B109" s="23"/>
      <c r="C109" s="23"/>
      <c r="D109" s="24" t="str">
        <f xml:space="preserve"> IF(ISNA(VLOOKUP(B109,Activiteiten!$A$1:$B$49,2,FALSE)),"",VLOOKUP(B109,Activiteiten!$A$1:$B$49,2,FALSE)+IF(AND(K106="Y",ISTEXT(G109)),Activiteiten!$B$23,0))</f>
        <v/>
      </c>
      <c r="E109" s="44"/>
      <c r="F109" s="44"/>
      <c r="G109" s="44"/>
      <c r="H109" s="24" t="str">
        <f xml:space="preserve"> IF(ISNA(VLOOKUP($B112,Activiteiten!$A$1:$F$49,3,FALSE)),"",VLOOKUP($B112,Activiteiten!$A$1:$F$49,3,FALSE))</f>
        <v/>
      </c>
      <c r="I109" s="24" t="str">
        <f xml:space="preserve"> IF(ISNA(VLOOKUP($B112,Activiteiten!$A$1:$F$49,4,FALSE)),"",VLOOKUP($B112,Activiteiten!$A$1:$F$49,4,FALSE))</f>
        <v/>
      </c>
      <c r="J109" s="24" t="str">
        <f xml:space="preserve"> IF(ISNA(VLOOKUP($B112,Activiteiten!$A$1:$F$49,5,FALSE)),"",VLOOKUP($B112,Activiteiten!$A$1:$F$49,5,FALSE))</f>
        <v/>
      </c>
      <c r="K109" s="24" t="str">
        <f xml:space="preserve"> IF(ISNA(VLOOKUP($B112,Activiteiten!$A$1:$F$49,6,FALSE)),"",VLOOKUP($B112,Activiteiten!$A$1:$F$49,6,FALSE))</f>
        <v/>
      </c>
    </row>
    <row r="110" spans="1:11" x14ac:dyDescent="0.25">
      <c r="A110" s="22"/>
      <c r="B110" s="23"/>
      <c r="C110" s="23"/>
      <c r="D110" s="24" t="str">
        <f xml:space="preserve"> IF(ISNA(VLOOKUP(B110,Activiteiten!$A$1:$B$49,2,FALSE)),"",VLOOKUP(B110,Activiteiten!$A$1:$B$49,2,FALSE)+IF(AND(K107="Y",ISTEXT(G110)),Activiteiten!$B$23,0))</f>
        <v/>
      </c>
      <c r="E110" s="44"/>
      <c r="F110" s="44"/>
      <c r="G110" s="44"/>
      <c r="H110" s="24" t="str">
        <f xml:space="preserve"> IF(ISNA(VLOOKUP($B113,Activiteiten!$A$1:$F$49,3,FALSE)),"",VLOOKUP($B113,Activiteiten!$A$1:$F$49,3,FALSE))</f>
        <v/>
      </c>
      <c r="I110" s="24" t="str">
        <f xml:space="preserve"> IF(ISNA(VLOOKUP($B113,Activiteiten!$A$1:$F$49,4,FALSE)),"",VLOOKUP($B113,Activiteiten!$A$1:$F$49,4,FALSE))</f>
        <v/>
      </c>
      <c r="J110" s="24" t="str">
        <f xml:space="preserve"> IF(ISNA(VLOOKUP($B113,Activiteiten!$A$1:$F$49,5,FALSE)),"",VLOOKUP($B113,Activiteiten!$A$1:$F$49,5,FALSE))</f>
        <v/>
      </c>
      <c r="K110" s="24" t="str">
        <f xml:space="preserve"> IF(ISNA(VLOOKUP($B113,Activiteiten!$A$1:$F$49,6,FALSE)),"",VLOOKUP($B113,Activiteiten!$A$1:$F$49,6,FALSE))</f>
        <v/>
      </c>
    </row>
    <row r="111" spans="1:11" x14ac:dyDescent="0.25">
      <c r="A111" s="22"/>
      <c r="B111" s="23"/>
      <c r="C111" s="23"/>
      <c r="D111" s="24" t="str">
        <f xml:space="preserve"> IF(ISNA(VLOOKUP(B111,Activiteiten!$A$1:$B$49,2,FALSE)),"",VLOOKUP(B111,Activiteiten!$A$1:$B$49,2,FALSE)+IF(AND(K108="Y",ISTEXT(G111)),Activiteiten!$B$23,0))</f>
        <v/>
      </c>
      <c r="E111" s="44"/>
      <c r="F111" s="44"/>
      <c r="G111" s="44"/>
      <c r="H111" s="24" t="str">
        <f xml:space="preserve"> IF(ISNA(VLOOKUP($B114,Activiteiten!$A$1:$F$49,3,FALSE)),"",VLOOKUP($B114,Activiteiten!$A$1:$F$49,3,FALSE))</f>
        <v/>
      </c>
      <c r="I111" s="24" t="str">
        <f xml:space="preserve"> IF(ISNA(VLOOKUP($B114,Activiteiten!$A$1:$F$49,4,FALSE)),"",VLOOKUP($B114,Activiteiten!$A$1:$F$49,4,FALSE))</f>
        <v/>
      </c>
      <c r="J111" s="24" t="str">
        <f xml:space="preserve"> IF(ISNA(VLOOKUP($B114,Activiteiten!$A$1:$F$49,5,FALSE)),"",VLOOKUP($B114,Activiteiten!$A$1:$F$49,5,FALSE))</f>
        <v/>
      </c>
      <c r="K111" s="24" t="str">
        <f xml:space="preserve"> IF(ISNA(VLOOKUP($B114,Activiteiten!$A$1:$F$49,6,FALSE)),"",VLOOKUP($B114,Activiteiten!$A$1:$F$49,6,FALSE))</f>
        <v/>
      </c>
    </row>
    <row r="112" spans="1:11" x14ac:dyDescent="0.25">
      <c r="A112" s="22"/>
      <c r="B112" s="23"/>
      <c r="C112" s="23"/>
      <c r="D112" s="24" t="str">
        <f xml:space="preserve"> IF(ISNA(VLOOKUP(B112,Activiteiten!$A$1:$B$49,2,FALSE)),"",VLOOKUP(B112,Activiteiten!$A$1:$B$49,2,FALSE)+IF(AND(K109="Y",ISTEXT(G112)),Activiteiten!$B$23,0))</f>
        <v/>
      </c>
      <c r="E112" s="44"/>
      <c r="F112" s="44"/>
      <c r="G112" s="44"/>
      <c r="H112" s="24" t="str">
        <f xml:space="preserve"> IF(ISNA(VLOOKUP($B115,Activiteiten!$A$1:$F$49,3,FALSE)),"",VLOOKUP($B115,Activiteiten!$A$1:$F$49,3,FALSE))</f>
        <v/>
      </c>
      <c r="I112" s="24" t="str">
        <f xml:space="preserve"> IF(ISNA(VLOOKUP($B115,Activiteiten!$A$1:$F$49,4,FALSE)),"",VLOOKUP($B115,Activiteiten!$A$1:$F$49,4,FALSE))</f>
        <v/>
      </c>
      <c r="J112" s="24" t="str">
        <f xml:space="preserve"> IF(ISNA(VLOOKUP($B115,Activiteiten!$A$1:$F$49,5,FALSE)),"",VLOOKUP($B115,Activiteiten!$A$1:$F$49,5,FALSE))</f>
        <v/>
      </c>
      <c r="K112" s="24" t="str">
        <f xml:space="preserve"> IF(ISNA(VLOOKUP($B115,Activiteiten!$A$1:$F$49,6,FALSE)),"",VLOOKUP($B115,Activiteiten!$A$1:$F$49,6,FALSE))</f>
        <v/>
      </c>
    </row>
    <row r="113" spans="1:11" x14ac:dyDescent="0.25">
      <c r="A113" s="22"/>
      <c r="B113" s="23"/>
      <c r="C113" s="23"/>
      <c r="D113" s="24" t="str">
        <f xml:space="preserve"> IF(ISNA(VLOOKUP(B113,Activiteiten!$A$1:$B$49,2,FALSE)),"",VLOOKUP(B113,Activiteiten!$A$1:$B$49,2,FALSE)+IF(AND(K110="Y",ISTEXT(G113)),Activiteiten!$B$23,0))</f>
        <v/>
      </c>
      <c r="E113" s="44"/>
      <c r="F113" s="44"/>
      <c r="G113" s="44"/>
      <c r="H113" s="24" t="str">
        <f xml:space="preserve"> IF(ISNA(VLOOKUP($B116,Activiteiten!$A$1:$F$49,3,FALSE)),"",VLOOKUP($B116,Activiteiten!$A$1:$F$49,3,FALSE))</f>
        <v/>
      </c>
      <c r="I113" s="24" t="str">
        <f xml:space="preserve"> IF(ISNA(VLOOKUP($B116,Activiteiten!$A$1:$F$49,4,FALSE)),"",VLOOKUP($B116,Activiteiten!$A$1:$F$49,4,FALSE))</f>
        <v/>
      </c>
      <c r="J113" s="24" t="str">
        <f xml:space="preserve"> IF(ISNA(VLOOKUP($B116,Activiteiten!$A$1:$F$49,5,FALSE)),"",VLOOKUP($B116,Activiteiten!$A$1:$F$49,5,FALSE))</f>
        <v/>
      </c>
      <c r="K113" s="24" t="str">
        <f xml:space="preserve"> IF(ISNA(VLOOKUP($B116,Activiteiten!$A$1:$F$49,6,FALSE)),"",VLOOKUP($B116,Activiteiten!$A$1:$F$49,6,FALSE))</f>
        <v/>
      </c>
    </row>
    <row r="114" spans="1:11" x14ac:dyDescent="0.25">
      <c r="A114" s="22"/>
      <c r="B114" s="23"/>
      <c r="C114" s="23"/>
      <c r="D114" s="24" t="str">
        <f xml:space="preserve"> IF(ISNA(VLOOKUP(B114,Activiteiten!$A$1:$B$49,2,FALSE)),"",VLOOKUP(B114,Activiteiten!$A$1:$B$49,2,FALSE)+IF(AND(K111="Y",ISTEXT(G114)),Activiteiten!$B$23,0))</f>
        <v/>
      </c>
      <c r="E114" s="44"/>
      <c r="F114" s="44"/>
      <c r="G114" s="44"/>
      <c r="H114" s="24" t="str">
        <f xml:space="preserve"> IF(ISNA(VLOOKUP($B117,Activiteiten!$A$1:$F$49,3,FALSE)),"",VLOOKUP($B117,Activiteiten!$A$1:$F$49,3,FALSE))</f>
        <v/>
      </c>
      <c r="I114" s="24" t="str">
        <f xml:space="preserve"> IF(ISNA(VLOOKUP($B117,Activiteiten!$A$1:$F$49,4,FALSE)),"",VLOOKUP($B117,Activiteiten!$A$1:$F$49,4,FALSE))</f>
        <v/>
      </c>
      <c r="J114" s="24" t="str">
        <f xml:space="preserve"> IF(ISNA(VLOOKUP($B117,Activiteiten!$A$1:$F$49,5,FALSE)),"",VLOOKUP($B117,Activiteiten!$A$1:$F$49,5,FALSE))</f>
        <v/>
      </c>
      <c r="K114" s="24" t="str">
        <f xml:space="preserve"> IF(ISNA(VLOOKUP($B117,Activiteiten!$A$1:$F$49,6,FALSE)),"",VLOOKUP($B117,Activiteiten!$A$1:$F$49,6,FALSE))</f>
        <v/>
      </c>
    </row>
    <row r="115" spans="1:11" x14ac:dyDescent="0.25">
      <c r="A115" s="22"/>
      <c r="B115" s="23"/>
      <c r="C115" s="23"/>
      <c r="D115" s="24" t="str">
        <f xml:space="preserve"> IF(ISNA(VLOOKUP(B115,Activiteiten!$A$1:$B$49,2,FALSE)),"",VLOOKUP(B115,Activiteiten!$A$1:$B$49,2,FALSE)+IF(AND(K112="Y",ISTEXT(G115)),Activiteiten!$B$23,0))</f>
        <v/>
      </c>
      <c r="E115" s="44"/>
      <c r="F115" s="44"/>
      <c r="G115" s="44"/>
      <c r="H115" s="24" t="str">
        <f xml:space="preserve"> IF(ISNA(VLOOKUP($B118,Activiteiten!$A$1:$F$49,3,FALSE)),"",VLOOKUP($B118,Activiteiten!$A$1:$F$49,3,FALSE))</f>
        <v/>
      </c>
      <c r="I115" s="24" t="str">
        <f xml:space="preserve"> IF(ISNA(VLOOKUP($B118,Activiteiten!$A$1:$F$49,4,FALSE)),"",VLOOKUP($B118,Activiteiten!$A$1:$F$49,4,FALSE))</f>
        <v/>
      </c>
      <c r="J115" s="24" t="str">
        <f xml:space="preserve"> IF(ISNA(VLOOKUP($B118,Activiteiten!$A$1:$F$49,5,FALSE)),"",VLOOKUP($B118,Activiteiten!$A$1:$F$49,5,FALSE))</f>
        <v/>
      </c>
      <c r="K115" s="24" t="str">
        <f xml:space="preserve"> IF(ISNA(VLOOKUP($B118,Activiteiten!$A$1:$F$49,6,FALSE)),"",VLOOKUP($B118,Activiteiten!$A$1:$F$49,6,FALSE))</f>
        <v/>
      </c>
    </row>
    <row r="116" spans="1:11" x14ac:dyDescent="0.25">
      <c r="A116" s="22"/>
      <c r="B116" s="23"/>
      <c r="C116" s="23"/>
      <c r="D116" s="24" t="str">
        <f xml:space="preserve"> IF(ISNA(VLOOKUP(B116,Activiteiten!$A$1:$B$49,2,FALSE)),"",VLOOKUP(B116,Activiteiten!$A$1:$B$49,2,FALSE)+IF(AND(K113="Y",ISTEXT(G116)),Activiteiten!$B$23,0))</f>
        <v/>
      </c>
      <c r="E116" s="44"/>
      <c r="F116" s="44"/>
      <c r="G116" s="44"/>
      <c r="H116" s="24" t="str">
        <f xml:space="preserve"> IF(ISNA(VLOOKUP($B119,Activiteiten!$A$1:$F$49,3,FALSE)),"",VLOOKUP($B119,Activiteiten!$A$1:$F$49,3,FALSE))</f>
        <v/>
      </c>
      <c r="I116" s="24" t="str">
        <f xml:space="preserve"> IF(ISNA(VLOOKUP($B119,Activiteiten!$A$1:$F$49,4,FALSE)),"",VLOOKUP($B119,Activiteiten!$A$1:$F$49,4,FALSE))</f>
        <v/>
      </c>
      <c r="J116" s="24" t="str">
        <f xml:space="preserve"> IF(ISNA(VLOOKUP($B119,Activiteiten!$A$1:$F$49,5,FALSE)),"",VLOOKUP($B119,Activiteiten!$A$1:$F$49,5,FALSE))</f>
        <v/>
      </c>
      <c r="K116" s="24" t="str">
        <f xml:space="preserve"> IF(ISNA(VLOOKUP($B119,Activiteiten!$A$1:$F$49,6,FALSE)),"",VLOOKUP($B119,Activiteiten!$A$1:$F$49,6,FALSE))</f>
        <v/>
      </c>
    </row>
    <row r="117" spans="1:11" x14ac:dyDescent="0.25">
      <c r="A117" s="22"/>
      <c r="B117" s="23"/>
      <c r="C117" s="23"/>
      <c r="D117" s="24" t="str">
        <f xml:space="preserve"> IF(ISNA(VLOOKUP(B117,Activiteiten!$A$1:$B$49,2,FALSE)),"",VLOOKUP(B117,Activiteiten!$A$1:$B$49,2,FALSE)+IF(AND(K114="Y",ISTEXT(G117)),Activiteiten!$B$23,0))</f>
        <v/>
      </c>
      <c r="E117" s="44"/>
      <c r="F117" s="44"/>
      <c r="G117" s="44"/>
      <c r="H117" s="24" t="str">
        <f xml:space="preserve"> IF(ISNA(VLOOKUP($B120,Activiteiten!$A$1:$F$49,3,FALSE)),"",VLOOKUP($B120,Activiteiten!$A$1:$F$49,3,FALSE))</f>
        <v/>
      </c>
      <c r="I117" s="24" t="str">
        <f xml:space="preserve"> IF(ISNA(VLOOKUP($B120,Activiteiten!$A$1:$F$49,4,FALSE)),"",VLOOKUP($B120,Activiteiten!$A$1:$F$49,4,FALSE))</f>
        <v/>
      </c>
      <c r="J117" s="24" t="str">
        <f xml:space="preserve"> IF(ISNA(VLOOKUP($B120,Activiteiten!$A$1:$F$49,5,FALSE)),"",VLOOKUP($B120,Activiteiten!$A$1:$F$49,5,FALSE))</f>
        <v/>
      </c>
      <c r="K117" s="24" t="str">
        <f xml:space="preserve"> IF(ISNA(VLOOKUP($B120,Activiteiten!$A$1:$F$49,6,FALSE)),"",VLOOKUP($B120,Activiteiten!$A$1:$F$49,6,FALSE))</f>
        <v/>
      </c>
    </row>
    <row r="118" spans="1:11" x14ac:dyDescent="0.25">
      <c r="A118" s="22"/>
      <c r="B118" s="23"/>
      <c r="C118" s="23"/>
      <c r="D118" s="24" t="str">
        <f xml:space="preserve"> IF(ISNA(VLOOKUP(B118,Activiteiten!$A$1:$B$49,2,FALSE)),"",VLOOKUP(B118,Activiteiten!$A$1:$B$49,2,FALSE)+IF(AND(K115="Y",ISTEXT(G118)),Activiteiten!$B$23,0))</f>
        <v/>
      </c>
      <c r="E118" s="44"/>
      <c r="F118" s="44"/>
      <c r="G118" s="44"/>
      <c r="H118" s="24" t="str">
        <f xml:space="preserve"> IF(ISNA(VLOOKUP($B121,Activiteiten!$A$1:$F$49,3,FALSE)),"",VLOOKUP($B121,Activiteiten!$A$1:$F$49,3,FALSE))</f>
        <v/>
      </c>
      <c r="I118" s="24" t="str">
        <f xml:space="preserve"> IF(ISNA(VLOOKUP($B121,Activiteiten!$A$1:$F$49,4,FALSE)),"",VLOOKUP($B121,Activiteiten!$A$1:$F$49,4,FALSE))</f>
        <v/>
      </c>
      <c r="J118" s="24" t="str">
        <f xml:space="preserve"> IF(ISNA(VLOOKUP($B121,Activiteiten!$A$1:$F$49,5,FALSE)),"",VLOOKUP($B121,Activiteiten!$A$1:$F$49,5,FALSE))</f>
        <v/>
      </c>
      <c r="K118" s="24" t="str">
        <f xml:space="preserve"> IF(ISNA(VLOOKUP($B121,Activiteiten!$A$1:$F$49,6,FALSE)),"",VLOOKUP($B121,Activiteiten!$A$1:$F$49,6,FALSE))</f>
        <v/>
      </c>
    </row>
    <row r="119" spans="1:11" x14ac:dyDescent="0.25">
      <c r="A119" s="22"/>
      <c r="B119" s="23"/>
      <c r="C119" s="23"/>
      <c r="D119" s="24" t="str">
        <f xml:space="preserve"> IF(ISNA(VLOOKUP(B119,Activiteiten!$A$1:$B$49,2,FALSE)),"",VLOOKUP(B119,Activiteiten!$A$1:$B$49,2,FALSE)+IF(AND(K116="Y",ISTEXT(G119)),Activiteiten!$B$23,0))</f>
        <v/>
      </c>
      <c r="E119" s="44"/>
      <c r="F119" s="44"/>
      <c r="G119" s="44"/>
      <c r="H119" s="24" t="str">
        <f xml:space="preserve"> IF(ISNA(VLOOKUP($B122,Activiteiten!$A$1:$F$49,3,FALSE)),"",VLOOKUP($B122,Activiteiten!$A$1:$F$49,3,FALSE))</f>
        <v/>
      </c>
      <c r="I119" s="24" t="str">
        <f xml:space="preserve"> IF(ISNA(VLOOKUP($B122,Activiteiten!$A$1:$F$49,4,FALSE)),"",VLOOKUP($B122,Activiteiten!$A$1:$F$49,4,FALSE))</f>
        <v/>
      </c>
      <c r="J119" s="24" t="str">
        <f xml:space="preserve"> IF(ISNA(VLOOKUP($B122,Activiteiten!$A$1:$F$49,5,FALSE)),"",VLOOKUP($B122,Activiteiten!$A$1:$F$49,5,FALSE))</f>
        <v/>
      </c>
      <c r="K119" s="24" t="str">
        <f xml:space="preserve"> IF(ISNA(VLOOKUP($B122,Activiteiten!$A$1:$F$49,6,FALSE)),"",VLOOKUP($B122,Activiteiten!$A$1:$F$49,6,FALSE))</f>
        <v/>
      </c>
    </row>
    <row r="120" spans="1:11" x14ac:dyDescent="0.25">
      <c r="A120" s="22"/>
      <c r="B120" s="23"/>
      <c r="C120" s="23"/>
      <c r="D120" s="24" t="str">
        <f xml:space="preserve"> IF(ISNA(VLOOKUP(B120,Activiteiten!$A$1:$B$49,2,FALSE)),"",VLOOKUP(B120,Activiteiten!$A$1:$B$49,2,FALSE)+IF(AND(K117="Y",ISTEXT(G120)),Activiteiten!$B$23,0))</f>
        <v/>
      </c>
      <c r="E120" s="44"/>
      <c r="F120" s="44"/>
      <c r="G120" s="44"/>
      <c r="H120" s="24" t="str">
        <f xml:space="preserve"> IF(ISNA(VLOOKUP($B123,Activiteiten!$A$1:$F$49,3,FALSE)),"",VLOOKUP($B123,Activiteiten!$A$1:$F$49,3,FALSE))</f>
        <v/>
      </c>
      <c r="I120" s="24" t="str">
        <f xml:space="preserve"> IF(ISNA(VLOOKUP($B123,Activiteiten!$A$1:$F$49,4,FALSE)),"",VLOOKUP($B123,Activiteiten!$A$1:$F$49,4,FALSE))</f>
        <v/>
      </c>
      <c r="J120" s="24" t="str">
        <f xml:space="preserve"> IF(ISNA(VLOOKUP($B123,Activiteiten!$A$1:$F$49,5,FALSE)),"",VLOOKUP($B123,Activiteiten!$A$1:$F$49,5,FALSE))</f>
        <v/>
      </c>
      <c r="K120" s="24" t="str">
        <f xml:space="preserve"> IF(ISNA(VLOOKUP($B123,Activiteiten!$A$1:$F$49,6,FALSE)),"",VLOOKUP($B123,Activiteiten!$A$1:$F$49,6,FALSE))</f>
        <v/>
      </c>
    </row>
    <row r="121" spans="1:11" x14ac:dyDescent="0.25">
      <c r="A121" s="22"/>
      <c r="B121" s="23"/>
      <c r="C121" s="23"/>
      <c r="D121" s="24" t="str">
        <f xml:space="preserve"> IF(ISNA(VLOOKUP(B121,Activiteiten!$A$1:$B$49,2,FALSE)),"",VLOOKUP(B121,Activiteiten!$A$1:$B$49,2,FALSE)+IF(AND(K118="Y",ISTEXT(G121)),Activiteiten!$B$23,0))</f>
        <v/>
      </c>
      <c r="E121" s="44"/>
      <c r="F121" s="44"/>
      <c r="G121" s="44"/>
      <c r="H121" s="24" t="str">
        <f xml:space="preserve"> IF(ISNA(VLOOKUP($B124,Activiteiten!$A$1:$F$49,3,FALSE)),"",VLOOKUP($B124,Activiteiten!$A$1:$F$49,3,FALSE))</f>
        <v/>
      </c>
      <c r="I121" s="24" t="str">
        <f xml:space="preserve"> IF(ISNA(VLOOKUP($B124,Activiteiten!$A$1:$F$49,4,FALSE)),"",VLOOKUP($B124,Activiteiten!$A$1:$F$49,4,FALSE))</f>
        <v/>
      </c>
      <c r="J121" s="24" t="str">
        <f xml:space="preserve"> IF(ISNA(VLOOKUP($B124,Activiteiten!$A$1:$F$49,5,FALSE)),"",VLOOKUP($B124,Activiteiten!$A$1:$F$49,5,FALSE))</f>
        <v/>
      </c>
      <c r="K121" s="24" t="str">
        <f xml:space="preserve"> IF(ISNA(VLOOKUP($B124,Activiteiten!$A$1:$F$49,6,FALSE)),"",VLOOKUP($B124,Activiteiten!$A$1:$F$49,6,FALSE))</f>
        <v/>
      </c>
    </row>
    <row r="122" spans="1:11" x14ac:dyDescent="0.25">
      <c r="A122" s="22"/>
      <c r="B122" s="23"/>
      <c r="C122" s="23"/>
      <c r="D122" s="24" t="str">
        <f xml:space="preserve"> IF(ISNA(VLOOKUP(B122,Activiteiten!$A$1:$B$49,2,FALSE)),"",VLOOKUP(B122,Activiteiten!$A$1:$B$49,2,FALSE)+IF(AND(K119="Y",ISTEXT(G122)),Activiteiten!$B$23,0))</f>
        <v/>
      </c>
      <c r="E122" s="44"/>
      <c r="F122" s="44"/>
      <c r="G122" s="44"/>
      <c r="H122" s="24" t="str">
        <f xml:space="preserve"> IF(ISNA(VLOOKUP($B125,Activiteiten!$A$1:$F$49,3,FALSE)),"",VLOOKUP($B125,Activiteiten!$A$1:$F$49,3,FALSE))</f>
        <v/>
      </c>
      <c r="I122" s="24" t="str">
        <f xml:space="preserve"> IF(ISNA(VLOOKUP($B125,Activiteiten!$A$1:$F$49,4,FALSE)),"",VLOOKUP($B125,Activiteiten!$A$1:$F$49,4,FALSE))</f>
        <v/>
      </c>
      <c r="J122" s="24" t="str">
        <f xml:space="preserve"> IF(ISNA(VLOOKUP($B125,Activiteiten!$A$1:$F$49,5,FALSE)),"",VLOOKUP($B125,Activiteiten!$A$1:$F$49,5,FALSE))</f>
        <v/>
      </c>
      <c r="K122" s="24" t="str">
        <f xml:space="preserve"> IF(ISNA(VLOOKUP($B125,Activiteiten!$A$1:$F$49,6,FALSE)),"",VLOOKUP($B125,Activiteiten!$A$1:$F$49,6,FALSE))</f>
        <v/>
      </c>
    </row>
    <row r="123" spans="1:11" x14ac:dyDescent="0.25">
      <c r="A123" s="22"/>
      <c r="B123" s="23"/>
      <c r="C123" s="23"/>
      <c r="D123" s="24" t="str">
        <f xml:space="preserve"> IF(ISNA(VLOOKUP(B123,Activiteiten!$A$1:$B$49,2,FALSE)),"",VLOOKUP(B123,Activiteiten!$A$1:$B$49,2,FALSE)+IF(AND(K120="Y",ISTEXT(G123)),Activiteiten!$B$23,0))</f>
        <v/>
      </c>
      <c r="E123" s="44"/>
      <c r="F123" s="44"/>
      <c r="G123" s="44"/>
      <c r="H123" s="24" t="str">
        <f xml:space="preserve"> IF(ISNA(VLOOKUP($B126,Activiteiten!$A$1:$F$49,3,FALSE)),"",VLOOKUP($B126,Activiteiten!$A$1:$F$49,3,FALSE))</f>
        <v/>
      </c>
      <c r="I123" s="24" t="str">
        <f xml:space="preserve"> IF(ISNA(VLOOKUP($B126,Activiteiten!$A$1:$F$49,4,FALSE)),"",VLOOKUP($B126,Activiteiten!$A$1:$F$49,4,FALSE))</f>
        <v/>
      </c>
      <c r="J123" s="24" t="str">
        <f xml:space="preserve"> IF(ISNA(VLOOKUP($B126,Activiteiten!$A$1:$F$49,5,FALSE)),"",VLOOKUP($B126,Activiteiten!$A$1:$F$49,5,FALSE))</f>
        <v/>
      </c>
      <c r="K123" s="24" t="str">
        <f xml:space="preserve"> IF(ISNA(VLOOKUP($B126,Activiteiten!$A$1:$F$49,6,FALSE)),"",VLOOKUP($B126,Activiteiten!$A$1:$F$49,6,FALSE))</f>
        <v/>
      </c>
    </row>
    <row r="124" spans="1:11" x14ac:dyDescent="0.25">
      <c r="A124" s="22"/>
      <c r="B124" s="23"/>
      <c r="C124" s="23"/>
      <c r="D124" s="24" t="str">
        <f xml:space="preserve"> IF(ISNA(VLOOKUP(B124,Activiteiten!$A$1:$B$49,2,FALSE)),"",VLOOKUP(B124,Activiteiten!$A$1:$B$49,2,FALSE)+IF(AND(K121="Y",ISTEXT(G124)),Activiteiten!$B$23,0))</f>
        <v/>
      </c>
      <c r="E124" s="44"/>
      <c r="F124" s="44"/>
      <c r="G124" s="44"/>
      <c r="H124" s="24" t="str">
        <f xml:space="preserve"> IF(ISNA(VLOOKUP($B127,Activiteiten!$A$1:$F$49,3,FALSE)),"",VLOOKUP($B127,Activiteiten!$A$1:$F$49,3,FALSE))</f>
        <v/>
      </c>
      <c r="I124" s="24" t="str">
        <f xml:space="preserve"> IF(ISNA(VLOOKUP($B127,Activiteiten!$A$1:$F$49,4,FALSE)),"",VLOOKUP($B127,Activiteiten!$A$1:$F$49,4,FALSE))</f>
        <v/>
      </c>
      <c r="J124" s="24" t="str">
        <f xml:space="preserve"> IF(ISNA(VLOOKUP($B127,Activiteiten!$A$1:$F$49,5,FALSE)),"",VLOOKUP($B127,Activiteiten!$A$1:$F$49,5,FALSE))</f>
        <v/>
      </c>
      <c r="K124" s="24" t="str">
        <f xml:space="preserve"> IF(ISNA(VLOOKUP($B127,Activiteiten!$A$1:$F$49,6,FALSE)),"",VLOOKUP($B127,Activiteiten!$A$1:$F$49,6,FALSE))</f>
        <v/>
      </c>
    </row>
    <row r="125" spans="1:11" x14ac:dyDescent="0.25">
      <c r="A125" s="22"/>
      <c r="B125" s="23"/>
      <c r="C125" s="23"/>
      <c r="D125" s="24" t="str">
        <f xml:space="preserve"> IF(ISNA(VLOOKUP(B125,Activiteiten!$A$1:$B$49,2,FALSE)),"",VLOOKUP(B125,Activiteiten!$A$1:$B$49,2,FALSE)+IF(AND(K122="Y",ISTEXT(G125)),Activiteiten!$B$23,0))</f>
        <v/>
      </c>
      <c r="E125" s="44"/>
      <c r="F125" s="44"/>
      <c r="G125" s="44"/>
      <c r="H125" s="24" t="str">
        <f xml:space="preserve"> IF(ISNA(VLOOKUP($B128,Activiteiten!$A$1:$F$49,3,FALSE)),"",VLOOKUP($B128,Activiteiten!$A$1:$F$49,3,FALSE))</f>
        <v/>
      </c>
      <c r="I125" s="24" t="str">
        <f xml:space="preserve"> IF(ISNA(VLOOKUP($B128,Activiteiten!$A$1:$F$49,4,FALSE)),"",VLOOKUP($B128,Activiteiten!$A$1:$F$49,4,FALSE))</f>
        <v/>
      </c>
      <c r="J125" s="24" t="str">
        <f xml:space="preserve"> IF(ISNA(VLOOKUP($B128,Activiteiten!$A$1:$F$49,5,FALSE)),"",VLOOKUP($B128,Activiteiten!$A$1:$F$49,5,FALSE))</f>
        <v/>
      </c>
      <c r="K125" s="24" t="str">
        <f xml:space="preserve"> IF(ISNA(VLOOKUP($B128,Activiteiten!$A$1:$F$49,6,FALSE)),"",VLOOKUP($B128,Activiteiten!$A$1:$F$49,6,FALSE))</f>
        <v/>
      </c>
    </row>
    <row r="126" spans="1:11" x14ac:dyDescent="0.25">
      <c r="A126" s="22"/>
      <c r="B126" s="23"/>
      <c r="C126" s="23"/>
      <c r="D126" s="24" t="str">
        <f xml:space="preserve"> IF(ISNA(VLOOKUP(B126,Activiteiten!$A$1:$B$49,2,FALSE)),"",VLOOKUP(B126,Activiteiten!$A$1:$B$49,2,FALSE)+IF(AND(K123="Y",ISTEXT(G126)),Activiteiten!$B$23,0))</f>
        <v/>
      </c>
      <c r="E126" s="44"/>
      <c r="F126" s="44"/>
      <c r="G126" s="44"/>
      <c r="H126" s="24" t="str">
        <f xml:space="preserve"> IF(ISNA(VLOOKUP($B129,Activiteiten!$A$1:$F$49,3,FALSE)),"",VLOOKUP($B129,Activiteiten!$A$1:$F$49,3,FALSE))</f>
        <v/>
      </c>
      <c r="I126" s="24" t="str">
        <f xml:space="preserve"> IF(ISNA(VLOOKUP($B129,Activiteiten!$A$1:$F$49,4,FALSE)),"",VLOOKUP($B129,Activiteiten!$A$1:$F$49,4,FALSE))</f>
        <v/>
      </c>
      <c r="J126" s="24" t="str">
        <f xml:space="preserve"> IF(ISNA(VLOOKUP($B129,Activiteiten!$A$1:$F$49,5,FALSE)),"",VLOOKUP($B129,Activiteiten!$A$1:$F$49,5,FALSE))</f>
        <v/>
      </c>
      <c r="K126" s="24" t="str">
        <f xml:space="preserve"> IF(ISNA(VLOOKUP($B129,Activiteiten!$A$1:$F$49,6,FALSE)),"",VLOOKUP($B129,Activiteiten!$A$1:$F$49,6,FALSE))</f>
        <v/>
      </c>
    </row>
    <row r="127" spans="1:11" x14ac:dyDescent="0.25">
      <c r="A127" s="22"/>
      <c r="B127" s="23"/>
      <c r="C127" s="23"/>
      <c r="D127" s="24" t="str">
        <f xml:space="preserve"> IF(ISNA(VLOOKUP(B127,Activiteiten!$A$1:$B$49,2,FALSE)),"",VLOOKUP(B127,Activiteiten!$A$1:$B$49,2,FALSE)+IF(AND(K124="Y",ISTEXT(G127)),Activiteiten!$B$23,0))</f>
        <v/>
      </c>
      <c r="E127" s="44"/>
      <c r="F127" s="44"/>
      <c r="G127" s="44"/>
      <c r="H127" s="24" t="str">
        <f xml:space="preserve"> IF(ISNA(VLOOKUP($B130,Activiteiten!$A$1:$F$49,3,FALSE)),"",VLOOKUP($B130,Activiteiten!$A$1:$F$49,3,FALSE))</f>
        <v/>
      </c>
      <c r="I127" s="24" t="str">
        <f xml:space="preserve"> IF(ISNA(VLOOKUP($B130,Activiteiten!$A$1:$F$49,4,FALSE)),"",VLOOKUP($B130,Activiteiten!$A$1:$F$49,4,FALSE))</f>
        <v/>
      </c>
      <c r="J127" s="24" t="str">
        <f xml:space="preserve"> IF(ISNA(VLOOKUP($B130,Activiteiten!$A$1:$F$49,5,FALSE)),"",VLOOKUP($B130,Activiteiten!$A$1:$F$49,5,FALSE))</f>
        <v/>
      </c>
      <c r="K127" s="24" t="str">
        <f xml:space="preserve"> IF(ISNA(VLOOKUP($B130,Activiteiten!$A$1:$F$49,6,FALSE)),"",VLOOKUP($B130,Activiteiten!$A$1:$F$49,6,FALSE))</f>
        <v/>
      </c>
    </row>
    <row r="128" spans="1:11" x14ac:dyDescent="0.25">
      <c r="A128" s="22"/>
      <c r="B128" s="23"/>
      <c r="C128" s="23"/>
      <c r="D128" s="24" t="str">
        <f xml:space="preserve"> IF(ISNA(VLOOKUP(B128,Activiteiten!$A$1:$B$49,2,FALSE)),"",VLOOKUP(B128,Activiteiten!$A$1:$B$49,2,FALSE)+IF(AND(K125="Y",ISTEXT(G128)),Activiteiten!$B$23,0))</f>
        <v/>
      </c>
      <c r="E128" s="44"/>
      <c r="F128" s="44"/>
      <c r="G128" s="44"/>
      <c r="H128" s="24" t="str">
        <f xml:space="preserve"> IF(ISNA(VLOOKUP($B131,Activiteiten!$A$1:$F$49,3,FALSE)),"",VLOOKUP($B131,Activiteiten!$A$1:$F$49,3,FALSE))</f>
        <v/>
      </c>
      <c r="I128" s="24" t="str">
        <f xml:space="preserve"> IF(ISNA(VLOOKUP($B131,Activiteiten!$A$1:$F$49,4,FALSE)),"",VLOOKUP($B131,Activiteiten!$A$1:$F$49,4,FALSE))</f>
        <v/>
      </c>
      <c r="J128" s="24" t="str">
        <f xml:space="preserve"> IF(ISNA(VLOOKUP($B131,Activiteiten!$A$1:$F$49,5,FALSE)),"",VLOOKUP($B131,Activiteiten!$A$1:$F$49,5,FALSE))</f>
        <v/>
      </c>
      <c r="K128" s="24" t="str">
        <f xml:space="preserve"> IF(ISNA(VLOOKUP($B131,Activiteiten!$A$1:$F$49,6,FALSE)),"",VLOOKUP($B131,Activiteiten!$A$1:$F$49,6,FALSE))</f>
        <v/>
      </c>
    </row>
    <row r="129" spans="1:11" x14ac:dyDescent="0.25">
      <c r="A129" s="22"/>
      <c r="B129" s="23"/>
      <c r="C129" s="23"/>
      <c r="D129" s="24" t="str">
        <f xml:space="preserve"> IF(ISNA(VLOOKUP(B129,Activiteiten!$A$1:$B$49,2,FALSE)),"",VLOOKUP(B129,Activiteiten!$A$1:$B$49,2,FALSE)+IF(AND(K126="Y",ISTEXT(G129)),Activiteiten!$B$23,0))</f>
        <v/>
      </c>
      <c r="E129" s="44"/>
      <c r="F129" s="44"/>
      <c r="G129" s="44"/>
      <c r="H129" s="24" t="str">
        <f xml:space="preserve"> IF(ISNA(VLOOKUP($B132,Activiteiten!$A$1:$F$49,3,FALSE)),"",VLOOKUP($B132,Activiteiten!$A$1:$F$49,3,FALSE))</f>
        <v/>
      </c>
      <c r="I129" s="24" t="str">
        <f xml:space="preserve"> IF(ISNA(VLOOKUP($B132,Activiteiten!$A$1:$F$49,4,FALSE)),"",VLOOKUP($B132,Activiteiten!$A$1:$F$49,4,FALSE))</f>
        <v/>
      </c>
      <c r="J129" s="24" t="str">
        <f xml:space="preserve"> IF(ISNA(VLOOKUP($B132,Activiteiten!$A$1:$F$49,5,FALSE)),"",VLOOKUP($B132,Activiteiten!$A$1:$F$49,5,FALSE))</f>
        <v/>
      </c>
      <c r="K129" s="24" t="str">
        <f xml:space="preserve"> IF(ISNA(VLOOKUP($B132,Activiteiten!$A$1:$F$49,6,FALSE)),"",VLOOKUP($B132,Activiteiten!$A$1:$F$49,6,FALSE))</f>
        <v/>
      </c>
    </row>
    <row r="130" spans="1:11" x14ac:dyDescent="0.25">
      <c r="A130" s="22"/>
      <c r="B130" s="23"/>
      <c r="C130" s="23"/>
      <c r="D130" s="24" t="str">
        <f xml:space="preserve"> IF(ISNA(VLOOKUP(B130,Activiteiten!$A$1:$B$49,2,FALSE)),"",VLOOKUP(B130,Activiteiten!$A$1:$B$49,2,FALSE)+IF(AND(K127="Y",ISTEXT(G130)),Activiteiten!$B$23,0))</f>
        <v/>
      </c>
      <c r="E130" s="44"/>
      <c r="F130" s="44"/>
      <c r="G130" s="44"/>
      <c r="H130" s="24" t="str">
        <f xml:space="preserve"> IF(ISNA(VLOOKUP($B133,Activiteiten!$A$1:$F$49,3,FALSE)),"",VLOOKUP($B133,Activiteiten!$A$1:$F$49,3,FALSE))</f>
        <v/>
      </c>
      <c r="I130" s="24" t="str">
        <f xml:space="preserve"> IF(ISNA(VLOOKUP($B133,Activiteiten!$A$1:$F$49,4,FALSE)),"",VLOOKUP($B133,Activiteiten!$A$1:$F$49,4,FALSE))</f>
        <v/>
      </c>
      <c r="J130" s="24" t="str">
        <f xml:space="preserve"> IF(ISNA(VLOOKUP($B133,Activiteiten!$A$1:$F$49,5,FALSE)),"",VLOOKUP($B133,Activiteiten!$A$1:$F$49,5,FALSE))</f>
        <v/>
      </c>
      <c r="K130" s="24" t="str">
        <f xml:space="preserve"> IF(ISNA(VLOOKUP($B133,Activiteiten!$A$1:$F$49,6,FALSE)),"",VLOOKUP($B133,Activiteiten!$A$1:$F$49,6,FALSE))</f>
        <v/>
      </c>
    </row>
    <row r="131" spans="1:11" x14ac:dyDescent="0.25">
      <c r="A131" s="22"/>
      <c r="B131" s="23"/>
      <c r="C131" s="23"/>
      <c r="D131" s="24" t="str">
        <f xml:space="preserve"> IF(ISNA(VLOOKUP(B131,Activiteiten!$A$1:$B$49,2,FALSE)),"",VLOOKUP(B131,Activiteiten!$A$1:$B$49,2,FALSE)+IF(AND(K128="Y",ISTEXT(G131)),Activiteiten!$B$23,0))</f>
        <v/>
      </c>
      <c r="E131" s="44"/>
      <c r="F131" s="44"/>
      <c r="G131" s="44"/>
      <c r="H131" s="24" t="str">
        <f xml:space="preserve"> IF(ISNA(VLOOKUP($B134,Activiteiten!$A$1:$F$49,3,FALSE)),"",VLOOKUP($B134,Activiteiten!$A$1:$F$49,3,FALSE))</f>
        <v/>
      </c>
      <c r="I131" s="24" t="str">
        <f xml:space="preserve"> IF(ISNA(VLOOKUP($B134,Activiteiten!$A$1:$F$49,4,FALSE)),"",VLOOKUP($B134,Activiteiten!$A$1:$F$49,4,FALSE))</f>
        <v/>
      </c>
      <c r="J131" s="24" t="str">
        <f xml:space="preserve"> IF(ISNA(VLOOKUP($B134,Activiteiten!$A$1:$F$49,5,FALSE)),"",VLOOKUP($B134,Activiteiten!$A$1:$F$49,5,FALSE))</f>
        <v/>
      </c>
      <c r="K131" s="24" t="str">
        <f xml:space="preserve"> IF(ISNA(VLOOKUP($B134,Activiteiten!$A$1:$F$49,6,FALSE)),"",VLOOKUP($B134,Activiteiten!$A$1:$F$49,6,FALSE))</f>
        <v/>
      </c>
    </row>
    <row r="132" spans="1:11" x14ac:dyDescent="0.25">
      <c r="A132" s="22"/>
      <c r="B132" s="23"/>
      <c r="C132" s="23"/>
      <c r="D132" s="24" t="str">
        <f xml:space="preserve"> IF(ISNA(VLOOKUP(B132,Activiteiten!$A$1:$B$49,2,FALSE)),"",VLOOKUP(B132,Activiteiten!$A$1:$B$49,2,FALSE)+IF(AND(K129="Y",ISTEXT(G132)),Activiteiten!$B$23,0))</f>
        <v/>
      </c>
      <c r="E132" s="44"/>
      <c r="F132" s="44"/>
      <c r="G132" s="44"/>
      <c r="H132" s="24" t="str">
        <f xml:space="preserve"> IF(ISNA(VLOOKUP($B135,Activiteiten!$A$1:$F$49,3,FALSE)),"",VLOOKUP($B135,Activiteiten!$A$1:$F$49,3,FALSE))</f>
        <v/>
      </c>
      <c r="I132" s="24" t="str">
        <f xml:space="preserve"> IF(ISNA(VLOOKUP($B135,Activiteiten!$A$1:$F$49,4,FALSE)),"",VLOOKUP($B135,Activiteiten!$A$1:$F$49,4,FALSE))</f>
        <v/>
      </c>
      <c r="J132" s="24" t="str">
        <f xml:space="preserve"> IF(ISNA(VLOOKUP($B135,Activiteiten!$A$1:$F$49,5,FALSE)),"",VLOOKUP($B135,Activiteiten!$A$1:$F$49,5,FALSE))</f>
        <v/>
      </c>
      <c r="K132" s="24" t="str">
        <f xml:space="preserve"> IF(ISNA(VLOOKUP($B135,Activiteiten!$A$1:$F$49,6,FALSE)),"",VLOOKUP($B135,Activiteiten!$A$1:$F$49,6,FALSE))</f>
        <v/>
      </c>
    </row>
    <row r="133" spans="1:11" x14ac:dyDescent="0.25">
      <c r="A133" s="22"/>
      <c r="B133" s="23"/>
      <c r="C133" s="23"/>
      <c r="D133" s="24" t="str">
        <f xml:space="preserve"> IF(ISNA(VLOOKUP(B133,Activiteiten!$A$1:$B$49,2,FALSE)),"",VLOOKUP(B133,Activiteiten!$A$1:$B$49,2,FALSE)+IF(AND(K130="Y",ISTEXT(G133)),Activiteiten!$B$23,0))</f>
        <v/>
      </c>
      <c r="E133" s="44"/>
      <c r="F133" s="44"/>
      <c r="G133" s="44"/>
      <c r="H133" s="24" t="str">
        <f xml:space="preserve"> IF(ISNA(VLOOKUP($B136,Activiteiten!$A$1:$F$49,3,FALSE)),"",VLOOKUP($B136,Activiteiten!$A$1:$F$49,3,FALSE))</f>
        <v/>
      </c>
      <c r="I133" s="24" t="str">
        <f xml:space="preserve"> IF(ISNA(VLOOKUP($B136,Activiteiten!$A$1:$F$49,4,FALSE)),"",VLOOKUP($B136,Activiteiten!$A$1:$F$49,4,FALSE))</f>
        <v/>
      </c>
      <c r="J133" s="24" t="str">
        <f xml:space="preserve"> IF(ISNA(VLOOKUP($B136,Activiteiten!$A$1:$F$49,5,FALSE)),"",VLOOKUP($B136,Activiteiten!$A$1:$F$49,5,FALSE))</f>
        <v/>
      </c>
      <c r="K133" s="24" t="str">
        <f xml:space="preserve"> IF(ISNA(VLOOKUP($B136,Activiteiten!$A$1:$F$49,6,FALSE)),"",VLOOKUP($B136,Activiteiten!$A$1:$F$49,6,FALSE))</f>
        <v/>
      </c>
    </row>
    <row r="134" spans="1:11" x14ac:dyDescent="0.25">
      <c r="A134" s="22"/>
      <c r="B134" s="23"/>
      <c r="C134" s="23"/>
      <c r="D134" s="24" t="str">
        <f xml:space="preserve"> IF(ISNA(VLOOKUP(B134,Activiteiten!$A$1:$B$49,2,FALSE)),"",VLOOKUP(B134,Activiteiten!$A$1:$B$49,2,FALSE)+IF(AND(K131="Y",ISTEXT(G134)),Activiteiten!$B$23,0))</f>
        <v/>
      </c>
      <c r="E134" s="44"/>
      <c r="F134" s="44"/>
      <c r="G134" s="44"/>
      <c r="H134" s="24" t="str">
        <f xml:space="preserve"> IF(ISNA(VLOOKUP($B137,Activiteiten!$A$1:$F$49,3,FALSE)),"",VLOOKUP($B137,Activiteiten!$A$1:$F$49,3,FALSE))</f>
        <v/>
      </c>
      <c r="I134" s="24" t="str">
        <f xml:space="preserve"> IF(ISNA(VLOOKUP($B137,Activiteiten!$A$1:$F$49,4,FALSE)),"",VLOOKUP($B137,Activiteiten!$A$1:$F$49,4,FALSE))</f>
        <v/>
      </c>
      <c r="J134" s="24" t="str">
        <f xml:space="preserve"> IF(ISNA(VLOOKUP($B137,Activiteiten!$A$1:$F$49,5,FALSE)),"",VLOOKUP($B137,Activiteiten!$A$1:$F$49,5,FALSE))</f>
        <v/>
      </c>
      <c r="K134" s="24" t="str">
        <f xml:space="preserve"> IF(ISNA(VLOOKUP($B137,Activiteiten!$A$1:$F$49,6,FALSE)),"",VLOOKUP($B137,Activiteiten!$A$1:$F$49,6,FALSE))</f>
        <v/>
      </c>
    </row>
    <row r="135" spans="1:11" x14ac:dyDescent="0.25">
      <c r="A135" s="22"/>
      <c r="B135" s="23"/>
      <c r="C135" s="23"/>
      <c r="D135" s="24" t="str">
        <f xml:space="preserve"> IF(ISNA(VLOOKUP(B135,Activiteiten!$A$1:$B$49,2,FALSE)),"",VLOOKUP(B135,Activiteiten!$A$1:$B$49,2,FALSE)+IF(AND(K132="Y",ISTEXT(G135)),Activiteiten!$B$23,0))</f>
        <v/>
      </c>
      <c r="E135" s="44"/>
      <c r="F135" s="44"/>
      <c r="G135" s="44"/>
      <c r="H135" s="24" t="str">
        <f xml:space="preserve"> IF(ISNA(VLOOKUP($B138,Activiteiten!$A$1:$F$49,3,FALSE)),"",VLOOKUP($B138,Activiteiten!$A$1:$F$49,3,FALSE))</f>
        <v/>
      </c>
      <c r="I135" s="24" t="str">
        <f xml:space="preserve"> IF(ISNA(VLOOKUP($B138,Activiteiten!$A$1:$F$49,4,FALSE)),"",VLOOKUP($B138,Activiteiten!$A$1:$F$49,4,FALSE))</f>
        <v/>
      </c>
      <c r="J135" s="24" t="str">
        <f xml:space="preserve"> IF(ISNA(VLOOKUP($B138,Activiteiten!$A$1:$F$49,5,FALSE)),"",VLOOKUP($B138,Activiteiten!$A$1:$F$49,5,FALSE))</f>
        <v/>
      </c>
      <c r="K135" s="24" t="str">
        <f xml:space="preserve"> IF(ISNA(VLOOKUP($B138,Activiteiten!$A$1:$F$49,6,FALSE)),"",VLOOKUP($B138,Activiteiten!$A$1:$F$49,6,FALSE))</f>
        <v/>
      </c>
    </row>
    <row r="136" spans="1:11" x14ac:dyDescent="0.25">
      <c r="A136" s="22"/>
      <c r="B136" s="23"/>
      <c r="C136" s="23"/>
      <c r="D136" s="24" t="str">
        <f xml:space="preserve"> IF(ISNA(VLOOKUP(B136,Activiteiten!$A$1:$B$49,2,FALSE)),"",VLOOKUP(B136,Activiteiten!$A$1:$B$49,2,FALSE)+IF(AND(K133="Y",ISTEXT(G136)),Activiteiten!$B$23,0))</f>
        <v/>
      </c>
      <c r="E136" s="44"/>
      <c r="F136" s="44"/>
      <c r="G136" s="44"/>
      <c r="H136" s="24" t="str">
        <f xml:space="preserve"> IF(ISNA(VLOOKUP($B139,Activiteiten!$A$1:$F$49,3,FALSE)),"",VLOOKUP($B139,Activiteiten!$A$1:$F$49,3,FALSE))</f>
        <v/>
      </c>
      <c r="I136" s="24" t="str">
        <f xml:space="preserve"> IF(ISNA(VLOOKUP($B139,Activiteiten!$A$1:$F$49,4,FALSE)),"",VLOOKUP($B139,Activiteiten!$A$1:$F$49,4,FALSE))</f>
        <v/>
      </c>
      <c r="J136" s="24" t="str">
        <f xml:space="preserve"> IF(ISNA(VLOOKUP($B139,Activiteiten!$A$1:$F$49,5,FALSE)),"",VLOOKUP($B139,Activiteiten!$A$1:$F$49,5,FALSE))</f>
        <v/>
      </c>
      <c r="K136" s="24" t="str">
        <f xml:space="preserve"> IF(ISNA(VLOOKUP($B139,Activiteiten!$A$1:$F$49,6,FALSE)),"",VLOOKUP($B139,Activiteiten!$A$1:$F$49,6,FALSE))</f>
        <v/>
      </c>
    </row>
    <row r="137" spans="1:11" x14ac:dyDescent="0.25">
      <c r="A137" s="22"/>
      <c r="B137" s="23"/>
      <c r="C137" s="23"/>
      <c r="D137" s="24" t="str">
        <f xml:space="preserve"> IF(ISNA(VLOOKUP(B137,Activiteiten!$A$1:$B$49,2,FALSE)),"",VLOOKUP(B137,Activiteiten!$A$1:$B$49,2,FALSE)+IF(AND(K134="Y",ISTEXT(G137)),Activiteiten!$B$23,0))</f>
        <v/>
      </c>
      <c r="E137" s="44"/>
      <c r="F137" s="44"/>
      <c r="G137" s="44"/>
      <c r="H137" s="24" t="str">
        <f xml:space="preserve"> IF(ISNA(VLOOKUP($B140,Activiteiten!$A$1:$F$49,3,FALSE)),"",VLOOKUP($B140,Activiteiten!$A$1:$F$49,3,FALSE))</f>
        <v/>
      </c>
      <c r="I137" s="24" t="str">
        <f xml:space="preserve"> IF(ISNA(VLOOKUP($B140,Activiteiten!$A$1:$F$49,4,FALSE)),"",VLOOKUP($B140,Activiteiten!$A$1:$F$49,4,FALSE))</f>
        <v/>
      </c>
      <c r="J137" s="24" t="str">
        <f xml:space="preserve"> IF(ISNA(VLOOKUP($B140,Activiteiten!$A$1:$F$49,5,FALSE)),"",VLOOKUP($B140,Activiteiten!$A$1:$F$49,5,FALSE))</f>
        <v/>
      </c>
      <c r="K137" s="24" t="str">
        <f xml:space="preserve"> IF(ISNA(VLOOKUP($B140,Activiteiten!$A$1:$F$49,6,FALSE)),"",VLOOKUP($B140,Activiteiten!$A$1:$F$49,6,FALSE))</f>
        <v/>
      </c>
    </row>
    <row r="138" spans="1:11" x14ac:dyDescent="0.25">
      <c r="A138" s="22"/>
      <c r="B138" s="23"/>
      <c r="C138" s="23"/>
      <c r="D138" s="24" t="str">
        <f xml:space="preserve"> IF(ISNA(VLOOKUP(B138,Activiteiten!$A$1:$B$49,2,FALSE)),"",VLOOKUP(B138,Activiteiten!$A$1:$B$49,2,FALSE)+IF(AND(K135="Y",ISTEXT(G138)),Activiteiten!$B$23,0))</f>
        <v/>
      </c>
      <c r="E138" s="44"/>
      <c r="F138" s="44"/>
      <c r="G138" s="44"/>
      <c r="H138" s="24" t="str">
        <f xml:space="preserve"> IF(ISNA(VLOOKUP($B141,Activiteiten!$A$1:$F$49,3,FALSE)),"",VLOOKUP($B141,Activiteiten!$A$1:$F$49,3,FALSE))</f>
        <v/>
      </c>
      <c r="I138" s="24" t="str">
        <f xml:space="preserve"> IF(ISNA(VLOOKUP($B141,Activiteiten!$A$1:$F$49,4,FALSE)),"",VLOOKUP($B141,Activiteiten!$A$1:$F$49,4,FALSE))</f>
        <v/>
      </c>
      <c r="J138" s="24" t="str">
        <f xml:space="preserve"> IF(ISNA(VLOOKUP($B141,Activiteiten!$A$1:$F$49,5,FALSE)),"",VLOOKUP($B141,Activiteiten!$A$1:$F$49,5,FALSE))</f>
        <v/>
      </c>
      <c r="K138" s="24" t="str">
        <f xml:space="preserve"> IF(ISNA(VLOOKUP($B141,Activiteiten!$A$1:$F$49,6,FALSE)),"",VLOOKUP($B141,Activiteiten!$A$1:$F$49,6,FALSE))</f>
        <v/>
      </c>
    </row>
    <row r="139" spans="1:11" x14ac:dyDescent="0.25">
      <c r="A139" s="22"/>
      <c r="B139" s="23"/>
      <c r="C139" s="23"/>
      <c r="D139" s="24" t="str">
        <f xml:space="preserve"> IF(ISNA(VLOOKUP(B139,Activiteiten!$A$1:$B$49,2,FALSE)),"",VLOOKUP(B139,Activiteiten!$A$1:$B$49,2,FALSE)+IF(AND(K136="Y",ISTEXT(G139)),Activiteiten!$B$23,0))</f>
        <v/>
      </c>
      <c r="E139" s="44"/>
      <c r="F139" s="44"/>
      <c r="G139" s="44"/>
      <c r="H139" s="24" t="str">
        <f xml:space="preserve"> IF(ISNA(VLOOKUP($B142,Activiteiten!$A$1:$F$49,3,FALSE)),"",VLOOKUP($B142,Activiteiten!$A$1:$F$49,3,FALSE))</f>
        <v/>
      </c>
      <c r="I139" s="24" t="str">
        <f xml:space="preserve"> IF(ISNA(VLOOKUP($B142,Activiteiten!$A$1:$F$49,4,FALSE)),"",VLOOKUP($B142,Activiteiten!$A$1:$F$49,4,FALSE))</f>
        <v/>
      </c>
      <c r="J139" s="24" t="str">
        <f xml:space="preserve"> IF(ISNA(VLOOKUP($B142,Activiteiten!$A$1:$F$49,5,FALSE)),"",VLOOKUP($B142,Activiteiten!$A$1:$F$49,5,FALSE))</f>
        <v/>
      </c>
      <c r="K139" s="24" t="str">
        <f xml:space="preserve"> IF(ISNA(VLOOKUP($B142,Activiteiten!$A$1:$F$49,6,FALSE)),"",VLOOKUP($B142,Activiteiten!$A$1:$F$49,6,FALSE))</f>
        <v/>
      </c>
    </row>
    <row r="140" spans="1:11" x14ac:dyDescent="0.25">
      <c r="A140" s="22"/>
      <c r="B140" s="23"/>
      <c r="C140" s="23"/>
      <c r="D140" s="24" t="str">
        <f xml:space="preserve"> IF(ISNA(VLOOKUP(B140,Activiteiten!$A$1:$B$49,2,FALSE)),"",VLOOKUP(B140,Activiteiten!$A$1:$B$49,2,FALSE)+IF(AND(K137="Y",ISTEXT(G140)),Activiteiten!$B$23,0))</f>
        <v/>
      </c>
      <c r="E140" s="44"/>
      <c r="F140" s="44"/>
      <c r="G140" s="44"/>
      <c r="H140" s="24" t="str">
        <f xml:space="preserve"> IF(ISNA(VLOOKUP($B143,Activiteiten!$A$1:$F$49,3,FALSE)),"",VLOOKUP($B143,Activiteiten!$A$1:$F$49,3,FALSE))</f>
        <v/>
      </c>
      <c r="I140" s="24" t="str">
        <f xml:space="preserve"> IF(ISNA(VLOOKUP($B143,Activiteiten!$A$1:$F$49,4,FALSE)),"",VLOOKUP($B143,Activiteiten!$A$1:$F$49,4,FALSE))</f>
        <v/>
      </c>
      <c r="J140" s="24" t="str">
        <f xml:space="preserve"> IF(ISNA(VLOOKUP($B143,Activiteiten!$A$1:$F$49,5,FALSE)),"",VLOOKUP($B143,Activiteiten!$A$1:$F$49,5,FALSE))</f>
        <v/>
      </c>
      <c r="K140" s="24" t="str">
        <f xml:space="preserve"> IF(ISNA(VLOOKUP($B143,Activiteiten!$A$1:$F$49,6,FALSE)),"",VLOOKUP($B143,Activiteiten!$A$1:$F$49,6,FALSE))</f>
        <v/>
      </c>
    </row>
    <row r="141" spans="1:11" x14ac:dyDescent="0.25">
      <c r="A141" s="22"/>
      <c r="B141" s="23"/>
      <c r="C141" s="23"/>
      <c r="D141" s="24" t="str">
        <f xml:space="preserve"> IF(ISNA(VLOOKUP(B141,Activiteiten!$A$1:$B$49,2,FALSE)),"",VLOOKUP(B141,Activiteiten!$A$1:$B$49,2,FALSE)+IF(AND(K138="Y",ISTEXT(G141)),Activiteiten!$B$23,0))</f>
        <v/>
      </c>
      <c r="E141" s="44"/>
      <c r="F141" s="44"/>
      <c r="G141" s="44"/>
      <c r="H141" s="24" t="str">
        <f xml:space="preserve"> IF(ISNA(VLOOKUP($B144,Activiteiten!$A$1:$F$49,3,FALSE)),"",VLOOKUP($B144,Activiteiten!$A$1:$F$49,3,FALSE))</f>
        <v/>
      </c>
      <c r="I141" s="24" t="str">
        <f xml:space="preserve"> IF(ISNA(VLOOKUP($B144,Activiteiten!$A$1:$F$49,4,FALSE)),"",VLOOKUP($B144,Activiteiten!$A$1:$F$49,4,FALSE))</f>
        <v/>
      </c>
      <c r="J141" s="24" t="str">
        <f xml:space="preserve"> IF(ISNA(VLOOKUP($B144,Activiteiten!$A$1:$F$49,5,FALSE)),"",VLOOKUP($B144,Activiteiten!$A$1:$F$49,5,FALSE))</f>
        <v/>
      </c>
      <c r="K141" s="24" t="str">
        <f xml:space="preserve"> IF(ISNA(VLOOKUP($B144,Activiteiten!$A$1:$F$49,6,FALSE)),"",VLOOKUP($B144,Activiteiten!$A$1:$F$49,6,FALSE))</f>
        <v/>
      </c>
    </row>
    <row r="142" spans="1:11" x14ac:dyDescent="0.25">
      <c r="A142" s="22"/>
      <c r="B142" s="23"/>
      <c r="C142" s="23"/>
      <c r="D142" s="24" t="str">
        <f xml:space="preserve"> IF(ISNA(VLOOKUP(B142,Activiteiten!$A$1:$B$49,2,FALSE)),"",VLOOKUP(B142,Activiteiten!$A$1:$B$49,2,FALSE)+IF(AND(K139="Y",ISTEXT(G142)),Activiteiten!$B$23,0))</f>
        <v/>
      </c>
      <c r="E142" s="44"/>
      <c r="F142" s="44"/>
      <c r="G142" s="44"/>
      <c r="H142" s="24" t="str">
        <f xml:space="preserve"> IF(ISNA(VLOOKUP($B145,Activiteiten!$A$1:$F$49,3,FALSE)),"",VLOOKUP($B145,Activiteiten!$A$1:$F$49,3,FALSE))</f>
        <v/>
      </c>
      <c r="I142" s="24" t="str">
        <f xml:space="preserve"> IF(ISNA(VLOOKUP($B145,Activiteiten!$A$1:$F$49,4,FALSE)),"",VLOOKUP($B145,Activiteiten!$A$1:$F$49,4,FALSE))</f>
        <v/>
      </c>
      <c r="J142" s="24" t="str">
        <f xml:space="preserve"> IF(ISNA(VLOOKUP($B145,Activiteiten!$A$1:$F$49,5,FALSE)),"",VLOOKUP($B145,Activiteiten!$A$1:$F$49,5,FALSE))</f>
        <v/>
      </c>
      <c r="K142" s="24" t="str">
        <f xml:space="preserve"> IF(ISNA(VLOOKUP($B145,Activiteiten!$A$1:$F$49,6,FALSE)),"",VLOOKUP($B145,Activiteiten!$A$1:$F$49,6,FALSE))</f>
        <v/>
      </c>
    </row>
    <row r="143" spans="1:11" x14ac:dyDescent="0.25">
      <c r="A143" s="22"/>
      <c r="B143" s="23"/>
      <c r="C143" s="23"/>
      <c r="D143" s="24" t="str">
        <f xml:space="preserve"> IF(ISNA(VLOOKUP(B143,Activiteiten!$A$1:$B$49,2,FALSE)),"",VLOOKUP(B143,Activiteiten!$A$1:$B$49,2,FALSE)+IF(AND(K140="Y",ISTEXT(G143)),Activiteiten!$B$23,0))</f>
        <v/>
      </c>
      <c r="E143" s="44"/>
      <c r="F143" s="44"/>
      <c r="G143" s="44"/>
      <c r="H143" s="24" t="str">
        <f xml:space="preserve"> IF(ISNA(VLOOKUP($B146,Activiteiten!$A$1:$F$49,3,FALSE)),"",VLOOKUP($B146,Activiteiten!$A$1:$F$49,3,FALSE))</f>
        <v/>
      </c>
      <c r="I143" s="24" t="str">
        <f xml:space="preserve"> IF(ISNA(VLOOKUP($B146,Activiteiten!$A$1:$F$49,4,FALSE)),"",VLOOKUP($B146,Activiteiten!$A$1:$F$49,4,FALSE))</f>
        <v/>
      </c>
      <c r="J143" s="24" t="str">
        <f xml:space="preserve"> IF(ISNA(VLOOKUP($B146,Activiteiten!$A$1:$F$49,5,FALSE)),"",VLOOKUP($B146,Activiteiten!$A$1:$F$49,5,FALSE))</f>
        <v/>
      </c>
      <c r="K143" s="24" t="str">
        <f xml:space="preserve"> IF(ISNA(VLOOKUP($B146,Activiteiten!$A$1:$F$49,6,FALSE)),"",VLOOKUP($B146,Activiteiten!$A$1:$F$49,6,FALSE))</f>
        <v/>
      </c>
    </row>
    <row r="144" spans="1:11" x14ac:dyDescent="0.25">
      <c r="A144" s="22"/>
      <c r="B144" s="23"/>
      <c r="C144" s="23"/>
      <c r="D144" s="24" t="str">
        <f xml:space="preserve"> IF(ISNA(VLOOKUP(B144,Activiteiten!$A$1:$B$49,2,FALSE)),"",VLOOKUP(B144,Activiteiten!$A$1:$B$49,2,FALSE)+IF(AND(K141="Y",ISTEXT(G144)),Activiteiten!$B$23,0))</f>
        <v/>
      </c>
      <c r="E144" s="44"/>
      <c r="F144" s="44"/>
      <c r="G144" s="44"/>
      <c r="H144" s="24" t="str">
        <f xml:space="preserve"> IF(ISNA(VLOOKUP($B147,Activiteiten!$A$1:$F$49,3,FALSE)),"",VLOOKUP($B147,Activiteiten!$A$1:$F$49,3,FALSE))</f>
        <v/>
      </c>
      <c r="I144" s="24" t="str">
        <f xml:space="preserve"> IF(ISNA(VLOOKUP($B147,Activiteiten!$A$1:$F$49,4,FALSE)),"",VLOOKUP($B147,Activiteiten!$A$1:$F$49,4,FALSE))</f>
        <v/>
      </c>
      <c r="J144" s="24" t="str">
        <f xml:space="preserve"> IF(ISNA(VLOOKUP($B147,Activiteiten!$A$1:$F$49,5,FALSE)),"",VLOOKUP($B147,Activiteiten!$A$1:$F$49,5,FALSE))</f>
        <v/>
      </c>
      <c r="K144" s="24" t="str">
        <f xml:space="preserve"> IF(ISNA(VLOOKUP($B147,Activiteiten!$A$1:$F$49,6,FALSE)),"",VLOOKUP($B147,Activiteiten!$A$1:$F$49,6,FALSE))</f>
        <v/>
      </c>
    </row>
    <row r="145" spans="1:11" x14ac:dyDescent="0.25">
      <c r="A145" s="22"/>
      <c r="B145" s="23"/>
      <c r="C145" s="23"/>
      <c r="D145" s="24" t="str">
        <f xml:space="preserve"> IF(ISNA(VLOOKUP(B145,Activiteiten!$A$1:$B$49,2,FALSE)),"",VLOOKUP(B145,Activiteiten!$A$1:$B$49,2,FALSE)+IF(AND(K142="Y",ISTEXT(G145)),Activiteiten!$B$23,0))</f>
        <v/>
      </c>
      <c r="E145" s="44"/>
      <c r="F145" s="44"/>
      <c r="G145" s="44"/>
      <c r="H145" s="24" t="str">
        <f xml:space="preserve"> IF(ISNA(VLOOKUP($B148,Activiteiten!$A$1:$F$49,3,FALSE)),"",VLOOKUP($B148,Activiteiten!$A$1:$F$49,3,FALSE))</f>
        <v/>
      </c>
      <c r="I145" s="24" t="str">
        <f xml:space="preserve"> IF(ISNA(VLOOKUP($B148,Activiteiten!$A$1:$F$49,4,FALSE)),"",VLOOKUP($B148,Activiteiten!$A$1:$F$49,4,FALSE))</f>
        <v/>
      </c>
      <c r="J145" s="24" t="str">
        <f xml:space="preserve"> IF(ISNA(VLOOKUP($B148,Activiteiten!$A$1:$F$49,5,FALSE)),"",VLOOKUP($B148,Activiteiten!$A$1:$F$49,5,FALSE))</f>
        <v/>
      </c>
      <c r="K145" s="24" t="str">
        <f xml:space="preserve"> IF(ISNA(VLOOKUP($B148,Activiteiten!$A$1:$F$49,6,FALSE)),"",VLOOKUP($B148,Activiteiten!$A$1:$F$49,6,FALSE))</f>
        <v/>
      </c>
    </row>
    <row r="146" spans="1:11" x14ac:dyDescent="0.25">
      <c r="A146" s="22"/>
      <c r="B146" s="23"/>
      <c r="C146" s="23"/>
      <c r="D146" s="24" t="str">
        <f xml:space="preserve"> IF(ISNA(VLOOKUP(B146,Activiteiten!$A$1:$B$49,2,FALSE)),"",VLOOKUP(B146,Activiteiten!$A$1:$B$49,2,FALSE)+IF(AND(K143="Y",ISTEXT(G146)),Activiteiten!$B$23,0))</f>
        <v/>
      </c>
      <c r="E146" s="44"/>
      <c r="F146" s="44"/>
      <c r="G146" s="44"/>
      <c r="H146" s="24" t="str">
        <f xml:space="preserve"> IF(ISNA(VLOOKUP($B149,Activiteiten!$A$1:$F$49,3,FALSE)),"",VLOOKUP($B149,Activiteiten!$A$1:$F$49,3,FALSE))</f>
        <v/>
      </c>
      <c r="I146" s="24" t="str">
        <f xml:space="preserve"> IF(ISNA(VLOOKUP($B149,Activiteiten!$A$1:$F$49,4,FALSE)),"",VLOOKUP($B149,Activiteiten!$A$1:$F$49,4,FALSE))</f>
        <v/>
      </c>
      <c r="J146" s="24" t="str">
        <f xml:space="preserve"> IF(ISNA(VLOOKUP($B149,Activiteiten!$A$1:$F$49,5,FALSE)),"",VLOOKUP($B149,Activiteiten!$A$1:$F$49,5,FALSE))</f>
        <v/>
      </c>
      <c r="K146" s="24" t="str">
        <f xml:space="preserve"> IF(ISNA(VLOOKUP($B149,Activiteiten!$A$1:$F$49,6,FALSE)),"",VLOOKUP($B149,Activiteiten!$A$1:$F$49,6,FALSE))</f>
        <v/>
      </c>
    </row>
    <row r="147" spans="1:11" x14ac:dyDescent="0.25">
      <c r="A147" s="22"/>
      <c r="B147" s="23"/>
      <c r="C147" s="23"/>
      <c r="D147" s="24" t="str">
        <f xml:space="preserve"> IF(ISNA(VLOOKUP(B147,Activiteiten!$A$1:$B$49,2,FALSE)),"",VLOOKUP(B147,Activiteiten!$A$1:$B$49,2,FALSE)+IF(AND(K144="Y",ISTEXT(G147)),Activiteiten!$B$23,0))</f>
        <v/>
      </c>
      <c r="E147" s="44"/>
      <c r="F147" s="44"/>
      <c r="G147" s="44"/>
      <c r="H147" s="24" t="str">
        <f xml:space="preserve"> IF(ISNA(VLOOKUP($B150,Activiteiten!$A$1:$F$49,3,FALSE)),"",VLOOKUP($B150,Activiteiten!$A$1:$F$49,3,FALSE))</f>
        <v/>
      </c>
      <c r="I147" s="24" t="str">
        <f xml:space="preserve"> IF(ISNA(VLOOKUP($B150,Activiteiten!$A$1:$F$49,4,FALSE)),"",VLOOKUP($B150,Activiteiten!$A$1:$F$49,4,FALSE))</f>
        <v/>
      </c>
      <c r="J147" s="24" t="str">
        <f xml:space="preserve"> IF(ISNA(VLOOKUP($B150,Activiteiten!$A$1:$F$49,5,FALSE)),"",VLOOKUP($B150,Activiteiten!$A$1:$F$49,5,FALSE))</f>
        <v/>
      </c>
      <c r="K147" s="24" t="str">
        <f xml:space="preserve"> IF(ISNA(VLOOKUP($B150,Activiteiten!$A$1:$F$49,6,FALSE)),"",VLOOKUP($B150,Activiteiten!$A$1:$F$49,6,FALSE))</f>
        <v/>
      </c>
    </row>
    <row r="148" spans="1:11" x14ac:dyDescent="0.25">
      <c r="A148" s="22"/>
      <c r="B148" s="23"/>
      <c r="C148" s="23"/>
      <c r="D148" s="24" t="str">
        <f xml:space="preserve"> IF(ISNA(VLOOKUP(B148,Activiteiten!$A$1:$B$49,2,FALSE)),"",VLOOKUP(B148,Activiteiten!$A$1:$B$49,2,FALSE)+IF(AND(K145="Y",ISTEXT(G148)),Activiteiten!$B$23,0))</f>
        <v/>
      </c>
      <c r="E148" s="44"/>
      <c r="F148" s="44"/>
      <c r="G148" s="44"/>
      <c r="H148" s="24" t="str">
        <f xml:space="preserve"> IF(ISNA(VLOOKUP($B151,Activiteiten!$A$1:$F$49,3,FALSE)),"",VLOOKUP($B151,Activiteiten!$A$1:$F$49,3,FALSE))</f>
        <v/>
      </c>
      <c r="I148" s="24" t="str">
        <f xml:space="preserve"> IF(ISNA(VLOOKUP($B151,Activiteiten!$A$1:$F$49,4,FALSE)),"",VLOOKUP($B151,Activiteiten!$A$1:$F$49,4,FALSE))</f>
        <v/>
      </c>
      <c r="J148" s="24" t="str">
        <f xml:space="preserve"> IF(ISNA(VLOOKUP($B151,Activiteiten!$A$1:$F$49,5,FALSE)),"",VLOOKUP($B151,Activiteiten!$A$1:$F$49,5,FALSE))</f>
        <v/>
      </c>
      <c r="K148" s="24" t="str">
        <f xml:space="preserve"> IF(ISNA(VLOOKUP($B151,Activiteiten!$A$1:$F$49,6,FALSE)),"",VLOOKUP($B151,Activiteiten!$A$1:$F$49,6,FALSE))</f>
        <v/>
      </c>
    </row>
    <row r="149" spans="1:11" x14ac:dyDescent="0.25">
      <c r="A149" s="22"/>
      <c r="B149" s="23"/>
      <c r="C149" s="23"/>
      <c r="D149" s="24" t="str">
        <f xml:space="preserve"> IF(ISNA(VLOOKUP(B149,Activiteiten!$A$1:$B$49,2,FALSE)),"",VLOOKUP(B149,Activiteiten!$A$1:$B$49,2,FALSE)+IF(AND(K146="Y",ISTEXT(G149)),Activiteiten!$B$23,0))</f>
        <v/>
      </c>
      <c r="E149" s="44"/>
      <c r="F149" s="44"/>
      <c r="G149" s="44"/>
      <c r="H149" s="24" t="str">
        <f xml:space="preserve"> IF(ISNA(VLOOKUP($B152,Activiteiten!$A$1:$F$49,3,FALSE)),"",VLOOKUP($B152,Activiteiten!$A$1:$F$49,3,FALSE))</f>
        <v/>
      </c>
      <c r="I149" s="24" t="str">
        <f xml:space="preserve"> IF(ISNA(VLOOKUP($B152,Activiteiten!$A$1:$F$49,4,FALSE)),"",VLOOKUP($B152,Activiteiten!$A$1:$F$49,4,FALSE))</f>
        <v/>
      </c>
      <c r="J149" s="24" t="str">
        <f xml:space="preserve"> IF(ISNA(VLOOKUP($B152,Activiteiten!$A$1:$F$49,5,FALSE)),"",VLOOKUP($B152,Activiteiten!$A$1:$F$49,5,FALSE))</f>
        <v/>
      </c>
      <c r="K149" s="24" t="str">
        <f xml:space="preserve"> IF(ISNA(VLOOKUP($B152,Activiteiten!$A$1:$F$49,6,FALSE)),"",VLOOKUP($B152,Activiteiten!$A$1:$F$49,6,FALSE))</f>
        <v/>
      </c>
    </row>
    <row r="150" spans="1:11" x14ac:dyDescent="0.25">
      <c r="A150" s="22"/>
      <c r="B150" s="23"/>
      <c r="C150" s="23"/>
      <c r="D150" s="24" t="str">
        <f xml:space="preserve"> IF(ISNA(VLOOKUP(B150,Activiteiten!$A$1:$B$49,2,FALSE)),"",VLOOKUP(B150,Activiteiten!$A$1:$B$49,2,FALSE)+IF(AND(K147="Y",ISTEXT(G150)),Activiteiten!$B$23,0))</f>
        <v/>
      </c>
      <c r="E150" s="44"/>
      <c r="F150" s="44"/>
      <c r="G150" s="44"/>
      <c r="H150" s="24" t="str">
        <f xml:space="preserve"> IF(ISNA(VLOOKUP($B153,Activiteiten!$A$1:$F$49,3,FALSE)),"",VLOOKUP($B153,Activiteiten!$A$1:$F$49,3,FALSE))</f>
        <v/>
      </c>
      <c r="I150" s="24" t="str">
        <f xml:space="preserve"> IF(ISNA(VLOOKUP($B153,Activiteiten!$A$1:$F$49,4,FALSE)),"",VLOOKUP($B153,Activiteiten!$A$1:$F$49,4,FALSE))</f>
        <v/>
      </c>
      <c r="J150" s="24" t="str">
        <f xml:space="preserve"> IF(ISNA(VLOOKUP($B153,Activiteiten!$A$1:$F$49,5,FALSE)),"",VLOOKUP($B153,Activiteiten!$A$1:$F$49,5,FALSE))</f>
        <v/>
      </c>
      <c r="K150" s="24" t="str">
        <f xml:space="preserve"> IF(ISNA(VLOOKUP($B153,Activiteiten!$A$1:$F$49,6,FALSE)),"",VLOOKUP($B153,Activiteiten!$A$1:$F$49,6,FALSE))</f>
        <v/>
      </c>
    </row>
    <row r="151" spans="1:11" x14ac:dyDescent="0.25">
      <c r="A151" s="22"/>
      <c r="B151" s="23"/>
      <c r="C151" s="23"/>
      <c r="D151" s="24" t="str">
        <f xml:space="preserve"> IF(ISNA(VLOOKUP(B151,Activiteiten!$A$1:$B$49,2,FALSE)),"",VLOOKUP(B151,Activiteiten!$A$1:$B$49,2,FALSE)+IF(AND(K148="Y",ISTEXT(G151)),Activiteiten!$B$23,0))</f>
        <v/>
      </c>
      <c r="E151" s="44"/>
      <c r="F151" s="44"/>
      <c r="G151" s="44"/>
      <c r="H151" s="24" t="str">
        <f xml:space="preserve"> IF(ISNA(VLOOKUP($B154,Activiteiten!$A$1:$F$49,3,FALSE)),"",VLOOKUP($B154,Activiteiten!$A$1:$F$49,3,FALSE))</f>
        <v/>
      </c>
      <c r="I151" s="24" t="str">
        <f xml:space="preserve"> IF(ISNA(VLOOKUP($B154,Activiteiten!$A$1:$F$49,4,FALSE)),"",VLOOKUP($B154,Activiteiten!$A$1:$F$49,4,FALSE))</f>
        <v/>
      </c>
      <c r="J151" s="24" t="str">
        <f xml:space="preserve"> IF(ISNA(VLOOKUP($B154,Activiteiten!$A$1:$F$49,5,FALSE)),"",VLOOKUP($B154,Activiteiten!$A$1:$F$49,5,FALSE))</f>
        <v/>
      </c>
      <c r="K151" s="24" t="str">
        <f xml:space="preserve"> IF(ISNA(VLOOKUP($B154,Activiteiten!$A$1:$F$49,6,FALSE)),"",VLOOKUP($B154,Activiteiten!$A$1:$F$49,6,FALSE))</f>
        <v/>
      </c>
    </row>
    <row r="152" spans="1:11" x14ac:dyDescent="0.25">
      <c r="A152" s="22"/>
      <c r="B152" s="23"/>
      <c r="C152" s="23"/>
      <c r="D152" s="24" t="str">
        <f xml:space="preserve"> IF(ISNA(VLOOKUP(B152,Activiteiten!$A$1:$B$49,2,FALSE)),"",VLOOKUP(B152,Activiteiten!$A$1:$B$49,2,FALSE)+IF(AND(K149="Y",ISTEXT(G152)),Activiteiten!$B$23,0))</f>
        <v/>
      </c>
      <c r="E152" s="44"/>
      <c r="F152" s="44"/>
      <c r="G152" s="44"/>
      <c r="H152" s="24" t="str">
        <f xml:space="preserve"> IF(ISNA(VLOOKUP($B155,Activiteiten!$A$1:$F$49,3,FALSE)),"",VLOOKUP($B155,Activiteiten!$A$1:$F$49,3,FALSE))</f>
        <v/>
      </c>
      <c r="I152" s="24" t="str">
        <f xml:space="preserve"> IF(ISNA(VLOOKUP($B155,Activiteiten!$A$1:$F$49,4,FALSE)),"",VLOOKUP($B155,Activiteiten!$A$1:$F$49,4,FALSE))</f>
        <v/>
      </c>
      <c r="J152" s="24" t="str">
        <f xml:space="preserve"> IF(ISNA(VLOOKUP($B155,Activiteiten!$A$1:$F$49,5,FALSE)),"",VLOOKUP($B155,Activiteiten!$A$1:$F$49,5,FALSE))</f>
        <v/>
      </c>
      <c r="K152" s="24" t="str">
        <f xml:space="preserve"> IF(ISNA(VLOOKUP($B155,Activiteiten!$A$1:$F$49,6,FALSE)),"",VLOOKUP($B155,Activiteiten!$A$1:$F$49,6,FALSE))</f>
        <v/>
      </c>
    </row>
    <row r="153" spans="1:11" x14ac:dyDescent="0.25">
      <c r="A153" s="22"/>
      <c r="B153" s="23"/>
      <c r="C153" s="23"/>
      <c r="D153" s="24" t="str">
        <f xml:space="preserve"> IF(ISNA(VLOOKUP(B153,Activiteiten!$A$1:$B$49,2,FALSE)),"",VLOOKUP(B153,Activiteiten!$A$1:$B$49,2,FALSE)+IF(AND(K150="Y",ISTEXT(G153)),Activiteiten!$B$23,0))</f>
        <v/>
      </c>
      <c r="E153" s="44"/>
      <c r="F153" s="44"/>
      <c r="G153" s="44"/>
      <c r="H153" s="24" t="str">
        <f xml:space="preserve"> IF(ISNA(VLOOKUP($B156,Activiteiten!$A$1:$F$49,3,FALSE)),"",VLOOKUP($B156,Activiteiten!$A$1:$F$49,3,FALSE))</f>
        <v/>
      </c>
      <c r="I153" s="24" t="str">
        <f xml:space="preserve"> IF(ISNA(VLOOKUP($B156,Activiteiten!$A$1:$F$49,4,FALSE)),"",VLOOKUP($B156,Activiteiten!$A$1:$F$49,4,FALSE))</f>
        <v/>
      </c>
      <c r="J153" s="24" t="str">
        <f xml:space="preserve"> IF(ISNA(VLOOKUP($B156,Activiteiten!$A$1:$F$49,5,FALSE)),"",VLOOKUP($B156,Activiteiten!$A$1:$F$49,5,FALSE))</f>
        <v/>
      </c>
      <c r="K153" s="24" t="str">
        <f xml:space="preserve"> IF(ISNA(VLOOKUP($B156,Activiteiten!$A$1:$F$49,6,FALSE)),"",VLOOKUP($B156,Activiteiten!$A$1:$F$49,6,FALSE))</f>
        <v/>
      </c>
    </row>
    <row r="154" spans="1:11" x14ac:dyDescent="0.25">
      <c r="A154" s="22"/>
      <c r="B154" s="23"/>
      <c r="C154" s="23"/>
      <c r="D154" s="24" t="str">
        <f xml:space="preserve"> IF(ISNA(VLOOKUP(B154,Activiteiten!$A$1:$B$49,2,FALSE)),"",VLOOKUP(B154,Activiteiten!$A$1:$B$49,2,FALSE)+IF(AND(K151="Y",ISTEXT(G154)),Activiteiten!$B$23,0))</f>
        <v/>
      </c>
      <c r="E154" s="44"/>
      <c r="F154" s="44"/>
      <c r="G154" s="44"/>
      <c r="H154" s="24" t="str">
        <f xml:space="preserve"> IF(ISNA(VLOOKUP($B157,Activiteiten!$A$1:$F$49,3,FALSE)),"",VLOOKUP($B157,Activiteiten!$A$1:$F$49,3,FALSE))</f>
        <v/>
      </c>
      <c r="I154" s="24" t="str">
        <f xml:space="preserve"> IF(ISNA(VLOOKUP($B157,Activiteiten!$A$1:$F$49,4,FALSE)),"",VLOOKUP($B157,Activiteiten!$A$1:$F$49,4,FALSE))</f>
        <v/>
      </c>
      <c r="J154" s="24" t="str">
        <f xml:space="preserve"> IF(ISNA(VLOOKUP($B157,Activiteiten!$A$1:$F$49,5,FALSE)),"",VLOOKUP($B157,Activiteiten!$A$1:$F$49,5,FALSE))</f>
        <v/>
      </c>
      <c r="K154" s="24" t="str">
        <f xml:space="preserve"> IF(ISNA(VLOOKUP($B157,Activiteiten!$A$1:$F$49,6,FALSE)),"",VLOOKUP($B157,Activiteiten!$A$1:$F$49,6,FALSE))</f>
        <v/>
      </c>
    </row>
    <row r="155" spans="1:11" x14ac:dyDescent="0.25">
      <c r="A155" s="22"/>
      <c r="B155" s="23"/>
      <c r="C155" s="23"/>
      <c r="D155" s="24" t="str">
        <f xml:space="preserve"> IF(ISNA(VLOOKUP(B155,Activiteiten!$A$1:$B$49,2,FALSE)),"",VLOOKUP(B155,Activiteiten!$A$1:$B$49,2,FALSE)+IF(AND(K152="Y",ISTEXT(G155)),Activiteiten!$B$23,0))</f>
        <v/>
      </c>
      <c r="E155" s="44"/>
      <c r="F155" s="44"/>
      <c r="G155" s="44"/>
      <c r="H155" s="24" t="str">
        <f xml:space="preserve"> IF(ISNA(VLOOKUP($B158,Activiteiten!$A$1:$F$49,3,FALSE)),"",VLOOKUP($B158,Activiteiten!$A$1:$F$49,3,FALSE))</f>
        <v/>
      </c>
      <c r="I155" s="24" t="str">
        <f xml:space="preserve"> IF(ISNA(VLOOKUP($B158,Activiteiten!$A$1:$F$49,4,FALSE)),"",VLOOKUP($B158,Activiteiten!$A$1:$F$49,4,FALSE))</f>
        <v/>
      </c>
      <c r="J155" s="24" t="str">
        <f xml:space="preserve"> IF(ISNA(VLOOKUP($B158,Activiteiten!$A$1:$F$49,5,FALSE)),"",VLOOKUP($B158,Activiteiten!$A$1:$F$49,5,FALSE))</f>
        <v/>
      </c>
      <c r="K155" s="24" t="str">
        <f xml:space="preserve"> IF(ISNA(VLOOKUP($B158,Activiteiten!$A$1:$F$49,6,FALSE)),"",VLOOKUP($B158,Activiteiten!$A$1:$F$49,6,FALSE))</f>
        <v/>
      </c>
    </row>
    <row r="156" spans="1:11" x14ac:dyDescent="0.25">
      <c r="A156" s="22"/>
      <c r="B156" s="23"/>
      <c r="C156" s="23"/>
      <c r="D156" s="24" t="str">
        <f xml:space="preserve"> IF(ISNA(VLOOKUP(B156,Activiteiten!$A$1:$B$49,2,FALSE)),"",VLOOKUP(B156,Activiteiten!$A$1:$B$49,2,FALSE)+IF(AND(K153="Y",ISTEXT(G156)),Activiteiten!$B$23,0))</f>
        <v/>
      </c>
      <c r="E156" s="44"/>
      <c r="F156" s="44"/>
      <c r="G156" s="44"/>
      <c r="H156" s="24" t="str">
        <f xml:space="preserve"> IF(ISNA(VLOOKUP($B159,Activiteiten!$A$1:$F$49,3,FALSE)),"",VLOOKUP($B159,Activiteiten!$A$1:$F$49,3,FALSE))</f>
        <v/>
      </c>
      <c r="I156" s="24" t="str">
        <f xml:space="preserve"> IF(ISNA(VLOOKUP($B159,Activiteiten!$A$1:$F$49,4,FALSE)),"",VLOOKUP($B159,Activiteiten!$A$1:$F$49,4,FALSE))</f>
        <v/>
      </c>
      <c r="J156" s="24" t="str">
        <f xml:space="preserve"> IF(ISNA(VLOOKUP($B159,Activiteiten!$A$1:$F$49,5,FALSE)),"",VLOOKUP($B159,Activiteiten!$A$1:$F$49,5,FALSE))</f>
        <v/>
      </c>
      <c r="K156" s="24" t="str">
        <f xml:space="preserve"> IF(ISNA(VLOOKUP($B159,Activiteiten!$A$1:$F$49,6,FALSE)),"",VLOOKUP($B159,Activiteiten!$A$1:$F$49,6,FALSE))</f>
        <v/>
      </c>
    </row>
    <row r="157" spans="1:11" x14ac:dyDescent="0.25">
      <c r="A157" s="22"/>
      <c r="B157" s="23"/>
      <c r="C157" s="23"/>
      <c r="D157" s="24" t="str">
        <f xml:space="preserve"> IF(ISNA(VLOOKUP(B157,Activiteiten!$A$1:$B$49,2,FALSE)),"",VLOOKUP(B157,Activiteiten!$A$1:$B$49,2,FALSE)+IF(AND(K154="Y",ISTEXT(G157)),Activiteiten!$B$23,0))</f>
        <v/>
      </c>
      <c r="E157" s="44"/>
      <c r="F157" s="44"/>
      <c r="G157" s="44"/>
      <c r="H157" s="24" t="str">
        <f xml:space="preserve"> IF(ISNA(VLOOKUP($B160,Activiteiten!$A$1:$F$49,3,FALSE)),"",VLOOKUP($B160,Activiteiten!$A$1:$F$49,3,FALSE))</f>
        <v/>
      </c>
      <c r="I157" s="24" t="str">
        <f xml:space="preserve"> IF(ISNA(VLOOKUP($B160,Activiteiten!$A$1:$F$49,4,FALSE)),"",VLOOKUP($B160,Activiteiten!$A$1:$F$49,4,FALSE))</f>
        <v/>
      </c>
      <c r="J157" s="24" t="str">
        <f xml:space="preserve"> IF(ISNA(VLOOKUP($B160,Activiteiten!$A$1:$F$49,5,FALSE)),"",VLOOKUP($B160,Activiteiten!$A$1:$F$49,5,FALSE))</f>
        <v/>
      </c>
      <c r="K157" s="24" t="str">
        <f xml:space="preserve"> IF(ISNA(VLOOKUP($B160,Activiteiten!$A$1:$F$49,6,FALSE)),"",VLOOKUP($B160,Activiteiten!$A$1:$F$49,6,FALSE))</f>
        <v/>
      </c>
    </row>
    <row r="158" spans="1:11" x14ac:dyDescent="0.25">
      <c r="A158" s="22"/>
      <c r="B158" s="23"/>
      <c r="C158" s="23"/>
      <c r="D158" s="24" t="str">
        <f xml:space="preserve"> IF(ISNA(VLOOKUP(B158,Activiteiten!$A$1:$B$49,2,FALSE)),"",VLOOKUP(B158,Activiteiten!$A$1:$B$49,2,FALSE)+IF(AND(K155="Y",ISTEXT(G158)),Activiteiten!$B$23,0))</f>
        <v/>
      </c>
      <c r="E158" s="44"/>
      <c r="F158" s="44"/>
      <c r="G158" s="44"/>
      <c r="H158" s="24" t="str">
        <f xml:space="preserve"> IF(ISNA(VLOOKUP($B161,Activiteiten!$A$1:$F$49,3,FALSE)),"",VLOOKUP($B161,Activiteiten!$A$1:$F$49,3,FALSE))</f>
        <v/>
      </c>
      <c r="I158" s="24" t="str">
        <f xml:space="preserve"> IF(ISNA(VLOOKUP($B161,Activiteiten!$A$1:$F$49,4,FALSE)),"",VLOOKUP($B161,Activiteiten!$A$1:$F$49,4,FALSE))</f>
        <v/>
      </c>
      <c r="J158" s="24" t="str">
        <f xml:space="preserve"> IF(ISNA(VLOOKUP($B161,Activiteiten!$A$1:$F$49,5,FALSE)),"",VLOOKUP($B161,Activiteiten!$A$1:$F$49,5,FALSE))</f>
        <v/>
      </c>
      <c r="K158" s="24" t="str">
        <f xml:space="preserve"> IF(ISNA(VLOOKUP($B161,Activiteiten!$A$1:$F$49,6,FALSE)),"",VLOOKUP($B161,Activiteiten!$A$1:$F$49,6,FALSE))</f>
        <v/>
      </c>
    </row>
    <row r="159" spans="1:11" x14ac:dyDescent="0.25">
      <c r="A159" s="22"/>
      <c r="B159" s="23"/>
      <c r="C159" s="23"/>
      <c r="D159" s="24" t="str">
        <f xml:space="preserve"> IF(ISNA(VLOOKUP(B159,Activiteiten!$A$1:$B$49,2,FALSE)),"",VLOOKUP(B159,Activiteiten!$A$1:$B$49,2,FALSE)+IF(AND(K156="Y",ISTEXT(G159)),Activiteiten!$B$23,0))</f>
        <v/>
      </c>
      <c r="E159" s="44"/>
      <c r="F159" s="44"/>
      <c r="G159" s="44"/>
      <c r="H159" s="24" t="str">
        <f xml:space="preserve"> IF(ISNA(VLOOKUP($B162,Activiteiten!$A$1:$F$49,3,FALSE)),"",VLOOKUP($B162,Activiteiten!$A$1:$F$49,3,FALSE))</f>
        <v/>
      </c>
      <c r="I159" s="24" t="str">
        <f xml:space="preserve"> IF(ISNA(VLOOKUP($B162,Activiteiten!$A$1:$F$49,4,FALSE)),"",VLOOKUP($B162,Activiteiten!$A$1:$F$49,4,FALSE))</f>
        <v/>
      </c>
      <c r="J159" s="24" t="str">
        <f xml:space="preserve"> IF(ISNA(VLOOKUP($B162,Activiteiten!$A$1:$F$49,5,FALSE)),"",VLOOKUP($B162,Activiteiten!$A$1:$F$49,5,FALSE))</f>
        <v/>
      </c>
      <c r="K159" s="24" t="str">
        <f xml:space="preserve"> IF(ISNA(VLOOKUP($B162,Activiteiten!$A$1:$F$49,6,FALSE)),"",VLOOKUP($B162,Activiteiten!$A$1:$F$49,6,FALSE))</f>
        <v/>
      </c>
    </row>
    <row r="160" spans="1:11" x14ac:dyDescent="0.25">
      <c r="A160" s="22"/>
      <c r="B160" s="23"/>
      <c r="C160" s="23"/>
      <c r="D160" s="24" t="str">
        <f xml:space="preserve"> IF(ISNA(VLOOKUP(B160,Activiteiten!$A$1:$B$49,2,FALSE)),"",VLOOKUP(B160,Activiteiten!$A$1:$B$49,2,FALSE)+IF(AND(K157="Y",ISTEXT(G160)),Activiteiten!$B$23,0))</f>
        <v/>
      </c>
      <c r="E160" s="44"/>
      <c r="F160" s="44"/>
      <c r="G160" s="44"/>
      <c r="H160" s="24" t="str">
        <f xml:space="preserve"> IF(ISNA(VLOOKUP($B163,Activiteiten!$A$1:$F$49,3,FALSE)),"",VLOOKUP($B163,Activiteiten!$A$1:$F$49,3,FALSE))</f>
        <v/>
      </c>
      <c r="I160" s="24" t="str">
        <f xml:space="preserve"> IF(ISNA(VLOOKUP($B163,Activiteiten!$A$1:$F$49,4,FALSE)),"",VLOOKUP($B163,Activiteiten!$A$1:$F$49,4,FALSE))</f>
        <v/>
      </c>
      <c r="J160" s="24" t="str">
        <f xml:space="preserve"> IF(ISNA(VLOOKUP($B163,Activiteiten!$A$1:$F$49,5,FALSE)),"",VLOOKUP($B163,Activiteiten!$A$1:$F$49,5,FALSE))</f>
        <v/>
      </c>
      <c r="K160" s="24" t="str">
        <f xml:space="preserve"> IF(ISNA(VLOOKUP($B163,Activiteiten!$A$1:$F$49,6,FALSE)),"",VLOOKUP($B163,Activiteiten!$A$1:$F$49,6,FALSE))</f>
        <v/>
      </c>
    </row>
    <row r="161" spans="1:11" x14ac:dyDescent="0.25">
      <c r="A161" s="22"/>
      <c r="B161" s="23"/>
      <c r="C161" s="23"/>
      <c r="D161" s="24" t="str">
        <f xml:space="preserve"> IF(ISNA(VLOOKUP(B161,Activiteiten!$A$1:$B$49,2,FALSE)),"",VLOOKUP(B161,Activiteiten!$A$1:$B$49,2,FALSE)+IF(AND(K158="Y",ISTEXT(G161)),Activiteiten!$B$23,0))</f>
        <v/>
      </c>
      <c r="E161" s="44"/>
      <c r="F161" s="44"/>
      <c r="G161" s="44"/>
      <c r="H161" s="24" t="str">
        <f xml:space="preserve"> IF(ISNA(VLOOKUP($B164,Activiteiten!$A$1:$F$49,3,FALSE)),"",VLOOKUP($B164,Activiteiten!$A$1:$F$49,3,FALSE))</f>
        <v/>
      </c>
      <c r="I161" s="24" t="str">
        <f xml:space="preserve"> IF(ISNA(VLOOKUP($B164,Activiteiten!$A$1:$F$49,4,FALSE)),"",VLOOKUP($B164,Activiteiten!$A$1:$F$49,4,FALSE))</f>
        <v/>
      </c>
      <c r="J161" s="24" t="str">
        <f xml:space="preserve"> IF(ISNA(VLOOKUP($B164,Activiteiten!$A$1:$F$49,5,FALSE)),"",VLOOKUP($B164,Activiteiten!$A$1:$F$49,5,FALSE))</f>
        <v/>
      </c>
      <c r="K161" s="24" t="str">
        <f xml:space="preserve"> IF(ISNA(VLOOKUP($B164,Activiteiten!$A$1:$F$49,6,FALSE)),"",VLOOKUP($B164,Activiteiten!$A$1:$F$49,6,FALSE))</f>
        <v/>
      </c>
    </row>
    <row r="162" spans="1:11" x14ac:dyDescent="0.25">
      <c r="A162" s="22"/>
      <c r="B162" s="23"/>
      <c r="C162" s="23"/>
      <c r="D162" s="24" t="str">
        <f xml:space="preserve"> IF(ISNA(VLOOKUP(B162,Activiteiten!$A$1:$B$49,2,FALSE)),"",VLOOKUP(B162,Activiteiten!$A$1:$B$49,2,FALSE)+IF(AND(K159="Y",ISTEXT(G162)),Activiteiten!$B$23,0))</f>
        <v/>
      </c>
      <c r="E162" s="44"/>
      <c r="F162" s="44"/>
      <c r="G162" s="44"/>
      <c r="H162" s="24" t="str">
        <f xml:space="preserve"> IF(ISNA(VLOOKUP($B165,Activiteiten!$A$1:$F$49,3,FALSE)),"",VLOOKUP($B165,Activiteiten!$A$1:$F$49,3,FALSE))</f>
        <v/>
      </c>
      <c r="I162" s="24" t="str">
        <f xml:space="preserve"> IF(ISNA(VLOOKUP($B165,Activiteiten!$A$1:$F$49,4,FALSE)),"",VLOOKUP($B165,Activiteiten!$A$1:$F$49,4,FALSE))</f>
        <v/>
      </c>
      <c r="J162" s="24" t="str">
        <f xml:space="preserve"> IF(ISNA(VLOOKUP($B165,Activiteiten!$A$1:$F$49,5,FALSE)),"",VLOOKUP($B165,Activiteiten!$A$1:$F$49,5,FALSE))</f>
        <v/>
      </c>
      <c r="K162" s="24" t="str">
        <f xml:space="preserve"> IF(ISNA(VLOOKUP($B165,Activiteiten!$A$1:$F$49,6,FALSE)),"",VLOOKUP($B165,Activiteiten!$A$1:$F$49,6,FALSE))</f>
        <v/>
      </c>
    </row>
    <row r="163" spans="1:11" x14ac:dyDescent="0.25">
      <c r="A163" s="22"/>
      <c r="B163" s="23"/>
      <c r="C163" s="23"/>
      <c r="D163" s="24" t="str">
        <f xml:space="preserve"> IF(ISNA(VLOOKUP(B163,Activiteiten!$A$1:$B$49,2,FALSE)),"",VLOOKUP(B163,Activiteiten!$A$1:$B$49,2,FALSE)+IF(AND(K160="Y",ISTEXT(G163)),Activiteiten!$B$23,0))</f>
        <v/>
      </c>
      <c r="E163" s="44"/>
      <c r="F163" s="44"/>
      <c r="G163" s="44"/>
      <c r="H163" s="24" t="str">
        <f xml:space="preserve"> IF(ISNA(VLOOKUP($B166,Activiteiten!$A$1:$F$49,3,FALSE)),"",VLOOKUP($B166,Activiteiten!$A$1:$F$49,3,FALSE))</f>
        <v/>
      </c>
      <c r="I163" s="24" t="str">
        <f xml:space="preserve"> IF(ISNA(VLOOKUP($B166,Activiteiten!$A$1:$F$49,4,FALSE)),"",VLOOKUP($B166,Activiteiten!$A$1:$F$49,4,FALSE))</f>
        <v/>
      </c>
      <c r="J163" s="24" t="str">
        <f xml:space="preserve"> IF(ISNA(VLOOKUP($B166,Activiteiten!$A$1:$F$49,5,FALSE)),"",VLOOKUP($B166,Activiteiten!$A$1:$F$49,5,FALSE))</f>
        <v/>
      </c>
      <c r="K163" s="24" t="str">
        <f xml:space="preserve"> IF(ISNA(VLOOKUP($B166,Activiteiten!$A$1:$F$49,6,FALSE)),"",VLOOKUP($B166,Activiteiten!$A$1:$F$49,6,FALSE))</f>
        <v/>
      </c>
    </row>
    <row r="164" spans="1:11" x14ac:dyDescent="0.25">
      <c r="A164" s="22"/>
      <c r="B164" s="23"/>
      <c r="C164" s="23"/>
      <c r="D164" s="24" t="str">
        <f xml:space="preserve"> IF(ISNA(VLOOKUP(B164,Activiteiten!$A$1:$B$49,2,FALSE)),"",VLOOKUP(B164,Activiteiten!$A$1:$B$49,2,FALSE)+IF(AND(K161="Y",ISTEXT(G164)),Activiteiten!$B$23,0))</f>
        <v/>
      </c>
      <c r="E164" s="44"/>
      <c r="F164" s="44"/>
      <c r="G164" s="44"/>
      <c r="H164" s="24" t="str">
        <f xml:space="preserve"> IF(ISNA(VLOOKUP($B167,Activiteiten!$A$1:$F$49,3,FALSE)),"",VLOOKUP($B167,Activiteiten!$A$1:$F$49,3,FALSE))</f>
        <v/>
      </c>
      <c r="I164" s="24" t="str">
        <f xml:space="preserve"> IF(ISNA(VLOOKUP($B167,Activiteiten!$A$1:$F$49,4,FALSE)),"",VLOOKUP($B167,Activiteiten!$A$1:$F$49,4,FALSE))</f>
        <v/>
      </c>
      <c r="J164" s="24" t="str">
        <f xml:space="preserve"> IF(ISNA(VLOOKUP($B167,Activiteiten!$A$1:$F$49,5,FALSE)),"",VLOOKUP($B167,Activiteiten!$A$1:$F$49,5,FALSE))</f>
        <v/>
      </c>
      <c r="K164" s="24" t="str">
        <f xml:space="preserve"> IF(ISNA(VLOOKUP($B167,Activiteiten!$A$1:$F$49,6,FALSE)),"",VLOOKUP($B167,Activiteiten!$A$1:$F$49,6,FALSE))</f>
        <v/>
      </c>
    </row>
    <row r="165" spans="1:11" x14ac:dyDescent="0.25">
      <c r="A165" s="22"/>
      <c r="B165" s="23"/>
      <c r="C165" s="23"/>
      <c r="D165" s="24" t="str">
        <f xml:space="preserve"> IF(ISNA(VLOOKUP(B165,Activiteiten!$A$1:$B$49,2,FALSE)),"",VLOOKUP(B165,Activiteiten!$A$1:$B$49,2,FALSE)+IF(AND(K162="Y",ISTEXT(G165)),Activiteiten!$B$23,0))</f>
        <v/>
      </c>
      <c r="E165" s="44"/>
      <c r="F165" s="44"/>
      <c r="G165" s="44"/>
      <c r="H165" s="24" t="str">
        <f xml:space="preserve"> IF(ISNA(VLOOKUP($B168,Activiteiten!$A$1:$F$49,3,FALSE)),"",VLOOKUP($B168,Activiteiten!$A$1:$F$49,3,FALSE))</f>
        <v/>
      </c>
      <c r="I165" s="24" t="str">
        <f xml:space="preserve"> IF(ISNA(VLOOKUP($B168,Activiteiten!$A$1:$F$49,4,FALSE)),"",VLOOKUP($B168,Activiteiten!$A$1:$F$49,4,FALSE))</f>
        <v/>
      </c>
      <c r="J165" s="24" t="str">
        <f xml:space="preserve"> IF(ISNA(VLOOKUP($B168,Activiteiten!$A$1:$F$49,5,FALSE)),"",VLOOKUP($B168,Activiteiten!$A$1:$F$49,5,FALSE))</f>
        <v/>
      </c>
      <c r="K165" s="24" t="str">
        <f xml:space="preserve"> IF(ISNA(VLOOKUP($B168,Activiteiten!$A$1:$F$49,6,FALSE)),"",VLOOKUP($B168,Activiteiten!$A$1:$F$49,6,FALSE))</f>
        <v/>
      </c>
    </row>
    <row r="166" spans="1:11" x14ac:dyDescent="0.25">
      <c r="A166" s="22"/>
      <c r="B166" s="23"/>
      <c r="C166" s="23"/>
      <c r="D166" s="24" t="str">
        <f xml:space="preserve"> IF(ISNA(VLOOKUP(B166,Activiteiten!$A$1:$B$49,2,FALSE)),"",VLOOKUP(B166,Activiteiten!$A$1:$B$49,2,FALSE)+IF(AND(K163="Y",ISTEXT(G166)),Activiteiten!$B$23,0))</f>
        <v/>
      </c>
      <c r="E166" s="44"/>
      <c r="F166" s="44"/>
      <c r="G166" s="44"/>
      <c r="H166" s="24" t="str">
        <f xml:space="preserve"> IF(ISNA(VLOOKUP($B169,Activiteiten!$A$1:$F$49,3,FALSE)),"",VLOOKUP($B169,Activiteiten!$A$1:$F$49,3,FALSE))</f>
        <v/>
      </c>
      <c r="I166" s="24" t="str">
        <f xml:space="preserve"> IF(ISNA(VLOOKUP($B169,Activiteiten!$A$1:$F$49,4,FALSE)),"",VLOOKUP($B169,Activiteiten!$A$1:$F$49,4,FALSE))</f>
        <v/>
      </c>
      <c r="J166" s="24" t="str">
        <f xml:space="preserve"> IF(ISNA(VLOOKUP($B169,Activiteiten!$A$1:$F$49,5,FALSE)),"",VLOOKUP($B169,Activiteiten!$A$1:$F$49,5,FALSE))</f>
        <v/>
      </c>
      <c r="K166" s="24" t="str">
        <f xml:space="preserve"> IF(ISNA(VLOOKUP($B169,Activiteiten!$A$1:$F$49,6,FALSE)),"",VLOOKUP($B169,Activiteiten!$A$1:$F$49,6,FALSE))</f>
        <v/>
      </c>
    </row>
    <row r="167" spans="1:11" x14ac:dyDescent="0.25">
      <c r="A167" s="22"/>
      <c r="B167" s="23"/>
      <c r="C167" s="23"/>
      <c r="D167" s="24" t="str">
        <f xml:space="preserve"> IF(ISNA(VLOOKUP(B167,Activiteiten!$A$1:$B$49,2,FALSE)),"",VLOOKUP(B167,Activiteiten!$A$1:$B$49,2,FALSE)+IF(AND(K164="Y",ISTEXT(G167)),Activiteiten!$B$23,0))</f>
        <v/>
      </c>
      <c r="E167" s="44"/>
      <c r="F167" s="44"/>
      <c r="G167" s="44"/>
      <c r="H167" s="24" t="str">
        <f xml:space="preserve"> IF(ISNA(VLOOKUP($B170,Activiteiten!$A$1:$F$49,3,FALSE)),"",VLOOKUP($B170,Activiteiten!$A$1:$F$49,3,FALSE))</f>
        <v/>
      </c>
      <c r="I167" s="24" t="str">
        <f xml:space="preserve"> IF(ISNA(VLOOKUP($B170,Activiteiten!$A$1:$F$49,4,FALSE)),"",VLOOKUP($B170,Activiteiten!$A$1:$F$49,4,FALSE))</f>
        <v/>
      </c>
      <c r="J167" s="24" t="str">
        <f xml:space="preserve"> IF(ISNA(VLOOKUP($B170,Activiteiten!$A$1:$F$49,5,FALSE)),"",VLOOKUP($B170,Activiteiten!$A$1:$F$49,5,FALSE))</f>
        <v/>
      </c>
      <c r="K167" s="24" t="str">
        <f xml:space="preserve"> IF(ISNA(VLOOKUP($B170,Activiteiten!$A$1:$F$49,6,FALSE)),"",VLOOKUP($B170,Activiteiten!$A$1:$F$49,6,FALSE))</f>
        <v/>
      </c>
    </row>
    <row r="168" spans="1:11" x14ac:dyDescent="0.25">
      <c r="A168" s="22"/>
      <c r="B168" s="23"/>
      <c r="C168" s="23"/>
      <c r="D168" s="24" t="str">
        <f xml:space="preserve"> IF(ISNA(VLOOKUP(B168,Activiteiten!$A$1:$B$49,2,FALSE)),"",VLOOKUP(B168,Activiteiten!$A$1:$B$49,2,FALSE)+IF(AND(K165="Y",ISTEXT(G168)),Activiteiten!$B$23,0))</f>
        <v/>
      </c>
      <c r="E168" s="44"/>
      <c r="F168" s="44"/>
      <c r="G168" s="44"/>
      <c r="H168" s="24" t="str">
        <f xml:space="preserve"> IF(ISNA(VLOOKUP($B171,Activiteiten!$A$1:$F$49,3,FALSE)),"",VLOOKUP($B171,Activiteiten!$A$1:$F$49,3,FALSE))</f>
        <v/>
      </c>
      <c r="I168" s="24" t="str">
        <f xml:space="preserve"> IF(ISNA(VLOOKUP($B171,Activiteiten!$A$1:$F$49,4,FALSE)),"",VLOOKUP($B171,Activiteiten!$A$1:$F$49,4,FALSE))</f>
        <v/>
      </c>
      <c r="J168" s="24" t="str">
        <f xml:space="preserve"> IF(ISNA(VLOOKUP($B171,Activiteiten!$A$1:$F$49,5,FALSE)),"",VLOOKUP($B171,Activiteiten!$A$1:$F$49,5,FALSE))</f>
        <v/>
      </c>
      <c r="K168" s="24" t="str">
        <f xml:space="preserve"> IF(ISNA(VLOOKUP($B171,Activiteiten!$A$1:$F$49,6,FALSE)),"",VLOOKUP($B171,Activiteiten!$A$1:$F$49,6,FALSE))</f>
        <v/>
      </c>
    </row>
    <row r="169" spans="1:11" x14ac:dyDescent="0.25">
      <c r="A169" s="22"/>
      <c r="B169" s="23"/>
      <c r="C169" s="23"/>
      <c r="D169" s="24" t="str">
        <f xml:space="preserve"> IF(ISNA(VLOOKUP(B169,Activiteiten!$A$1:$B$49,2,FALSE)),"",VLOOKUP(B169,Activiteiten!$A$1:$B$49,2,FALSE)+IF(AND(K166="Y",ISTEXT(G169)),Activiteiten!$B$23,0))</f>
        <v/>
      </c>
      <c r="E169" s="44"/>
      <c r="F169" s="44"/>
      <c r="G169" s="44"/>
      <c r="H169" s="24" t="str">
        <f xml:space="preserve"> IF(ISNA(VLOOKUP($B172,Activiteiten!$A$1:$F$49,3,FALSE)),"",VLOOKUP($B172,Activiteiten!$A$1:$F$49,3,FALSE))</f>
        <v/>
      </c>
      <c r="I169" s="24" t="str">
        <f xml:space="preserve"> IF(ISNA(VLOOKUP($B172,Activiteiten!$A$1:$F$49,4,FALSE)),"",VLOOKUP($B172,Activiteiten!$A$1:$F$49,4,FALSE))</f>
        <v/>
      </c>
      <c r="J169" s="24" t="str">
        <f xml:space="preserve"> IF(ISNA(VLOOKUP($B172,Activiteiten!$A$1:$F$49,5,FALSE)),"",VLOOKUP($B172,Activiteiten!$A$1:$F$49,5,FALSE))</f>
        <v/>
      </c>
      <c r="K169" s="24" t="str">
        <f xml:space="preserve"> IF(ISNA(VLOOKUP($B172,Activiteiten!$A$1:$F$49,6,FALSE)),"",VLOOKUP($B172,Activiteiten!$A$1:$F$49,6,FALSE))</f>
        <v/>
      </c>
    </row>
    <row r="170" spans="1:11" x14ac:dyDescent="0.25">
      <c r="A170" s="22"/>
      <c r="B170" s="23"/>
      <c r="C170" s="23"/>
      <c r="D170" s="24" t="str">
        <f xml:space="preserve"> IF(ISNA(VLOOKUP(B170,Activiteiten!$A$1:$B$49,2,FALSE)),"",VLOOKUP(B170,Activiteiten!$A$1:$B$49,2,FALSE)+IF(AND(K167="Y",ISTEXT(G170)),Activiteiten!$B$23,0))</f>
        <v/>
      </c>
      <c r="E170" s="44"/>
      <c r="F170" s="44"/>
      <c r="G170" s="44"/>
      <c r="H170" s="24" t="str">
        <f xml:space="preserve"> IF(ISNA(VLOOKUP($B173,Activiteiten!$A$1:$F$49,3,FALSE)),"",VLOOKUP($B173,Activiteiten!$A$1:$F$49,3,FALSE))</f>
        <v/>
      </c>
      <c r="I170" s="24" t="str">
        <f xml:space="preserve"> IF(ISNA(VLOOKUP($B173,Activiteiten!$A$1:$F$49,4,FALSE)),"",VLOOKUP($B173,Activiteiten!$A$1:$F$49,4,FALSE))</f>
        <v/>
      </c>
      <c r="J170" s="24" t="str">
        <f xml:space="preserve"> IF(ISNA(VLOOKUP($B173,Activiteiten!$A$1:$F$49,5,FALSE)),"",VLOOKUP($B173,Activiteiten!$A$1:$F$49,5,FALSE))</f>
        <v/>
      </c>
      <c r="K170" s="24" t="str">
        <f xml:space="preserve"> IF(ISNA(VLOOKUP($B173,Activiteiten!$A$1:$F$49,6,FALSE)),"",VLOOKUP($B173,Activiteiten!$A$1:$F$49,6,FALSE))</f>
        <v/>
      </c>
    </row>
    <row r="171" spans="1:11" x14ac:dyDescent="0.25">
      <c r="A171" s="22"/>
      <c r="B171" s="23"/>
      <c r="C171" s="23"/>
      <c r="D171" s="24" t="str">
        <f xml:space="preserve"> IF(ISNA(VLOOKUP(B171,Activiteiten!$A$1:$B$49,2,FALSE)),"",VLOOKUP(B171,Activiteiten!$A$1:$B$49,2,FALSE)+IF(AND(K168="Y",ISTEXT(G171)),Activiteiten!$B$23,0))</f>
        <v/>
      </c>
      <c r="E171" s="44"/>
      <c r="F171" s="44"/>
      <c r="G171" s="44"/>
      <c r="H171" s="24" t="str">
        <f xml:space="preserve"> IF(ISNA(VLOOKUP($B174,Activiteiten!$A$1:$F$49,3,FALSE)),"",VLOOKUP($B174,Activiteiten!$A$1:$F$49,3,FALSE))</f>
        <v/>
      </c>
      <c r="I171" s="24" t="str">
        <f xml:space="preserve"> IF(ISNA(VLOOKUP($B174,Activiteiten!$A$1:$F$49,4,FALSE)),"",VLOOKUP($B174,Activiteiten!$A$1:$F$49,4,FALSE))</f>
        <v/>
      </c>
      <c r="J171" s="24" t="str">
        <f xml:space="preserve"> IF(ISNA(VLOOKUP($B174,Activiteiten!$A$1:$F$49,5,FALSE)),"",VLOOKUP($B174,Activiteiten!$A$1:$F$49,5,FALSE))</f>
        <v/>
      </c>
      <c r="K171" s="24" t="str">
        <f xml:space="preserve"> IF(ISNA(VLOOKUP($B174,Activiteiten!$A$1:$F$49,6,FALSE)),"",VLOOKUP($B174,Activiteiten!$A$1:$F$49,6,FALSE))</f>
        <v/>
      </c>
    </row>
    <row r="172" spans="1:11" x14ac:dyDescent="0.25">
      <c r="A172" s="22"/>
      <c r="B172" s="23"/>
      <c r="C172" s="23"/>
      <c r="D172" s="24" t="str">
        <f xml:space="preserve"> IF(ISNA(VLOOKUP(B172,Activiteiten!$A$1:$B$49,2,FALSE)),"",VLOOKUP(B172,Activiteiten!$A$1:$B$49,2,FALSE)+IF(AND(K169="Y",ISTEXT(G172)),Activiteiten!$B$23,0))</f>
        <v/>
      </c>
      <c r="E172" s="44"/>
      <c r="F172" s="44"/>
      <c r="G172" s="44"/>
      <c r="H172" s="24" t="str">
        <f xml:space="preserve"> IF(ISNA(VLOOKUP($B175,Activiteiten!$A$1:$F$49,3,FALSE)),"",VLOOKUP($B175,Activiteiten!$A$1:$F$49,3,FALSE))</f>
        <v/>
      </c>
      <c r="I172" s="24" t="str">
        <f xml:space="preserve"> IF(ISNA(VLOOKUP($B175,Activiteiten!$A$1:$F$49,4,FALSE)),"",VLOOKUP($B175,Activiteiten!$A$1:$F$49,4,FALSE))</f>
        <v/>
      </c>
      <c r="J172" s="24" t="str">
        <f xml:space="preserve"> IF(ISNA(VLOOKUP($B175,Activiteiten!$A$1:$F$49,5,FALSE)),"",VLOOKUP($B175,Activiteiten!$A$1:$F$49,5,FALSE))</f>
        <v/>
      </c>
      <c r="K172" s="24" t="str">
        <f xml:space="preserve"> IF(ISNA(VLOOKUP($B175,Activiteiten!$A$1:$F$49,6,FALSE)),"",VLOOKUP($B175,Activiteiten!$A$1:$F$49,6,FALSE))</f>
        <v/>
      </c>
    </row>
    <row r="173" spans="1:11" x14ac:dyDescent="0.25">
      <c r="A173" s="22"/>
      <c r="B173" s="23"/>
      <c r="C173" s="23"/>
      <c r="D173" s="24" t="str">
        <f xml:space="preserve"> IF(ISNA(VLOOKUP(B173,Activiteiten!$A$1:$B$49,2,FALSE)),"",VLOOKUP(B173,Activiteiten!$A$1:$B$49,2,FALSE)+IF(AND(K170="Y",ISTEXT(G173)),Activiteiten!$B$23,0))</f>
        <v/>
      </c>
      <c r="E173" s="44"/>
      <c r="F173" s="44"/>
      <c r="G173" s="44"/>
      <c r="H173" s="24" t="str">
        <f xml:space="preserve"> IF(ISNA(VLOOKUP($B176,Activiteiten!$A$1:$F$49,3,FALSE)),"",VLOOKUP($B176,Activiteiten!$A$1:$F$49,3,FALSE))</f>
        <v/>
      </c>
      <c r="I173" s="24" t="str">
        <f xml:space="preserve"> IF(ISNA(VLOOKUP($B176,Activiteiten!$A$1:$F$49,4,FALSE)),"",VLOOKUP($B176,Activiteiten!$A$1:$F$49,4,FALSE))</f>
        <v/>
      </c>
      <c r="J173" s="24" t="str">
        <f xml:space="preserve"> IF(ISNA(VLOOKUP($B176,Activiteiten!$A$1:$F$49,5,FALSE)),"",VLOOKUP($B176,Activiteiten!$A$1:$F$49,5,FALSE))</f>
        <v/>
      </c>
      <c r="K173" s="24" t="str">
        <f xml:space="preserve"> IF(ISNA(VLOOKUP($B176,Activiteiten!$A$1:$F$49,6,FALSE)),"",VLOOKUP($B176,Activiteiten!$A$1:$F$49,6,FALSE))</f>
        <v/>
      </c>
    </row>
    <row r="174" spans="1:11" x14ac:dyDescent="0.25">
      <c r="A174" s="22"/>
      <c r="B174" s="23"/>
      <c r="C174" s="23"/>
      <c r="D174" s="24" t="str">
        <f xml:space="preserve"> IF(ISNA(VLOOKUP(B174,Activiteiten!$A$1:$B$49,2,FALSE)),"",VLOOKUP(B174,Activiteiten!$A$1:$B$49,2,FALSE)+IF(AND(K171="Y",ISTEXT(G174)),Activiteiten!$B$23,0))</f>
        <v/>
      </c>
      <c r="E174" s="44"/>
      <c r="F174" s="44"/>
      <c r="G174" s="44"/>
      <c r="H174" s="24" t="str">
        <f xml:space="preserve"> IF(ISNA(VLOOKUP($B177,Activiteiten!$A$1:$F$49,3,FALSE)),"",VLOOKUP($B177,Activiteiten!$A$1:$F$49,3,FALSE))</f>
        <v/>
      </c>
      <c r="I174" s="24" t="str">
        <f xml:space="preserve"> IF(ISNA(VLOOKUP($B177,Activiteiten!$A$1:$F$49,4,FALSE)),"",VLOOKUP($B177,Activiteiten!$A$1:$F$49,4,FALSE))</f>
        <v/>
      </c>
      <c r="J174" s="24" t="str">
        <f xml:space="preserve"> IF(ISNA(VLOOKUP($B177,Activiteiten!$A$1:$F$49,5,FALSE)),"",VLOOKUP($B177,Activiteiten!$A$1:$F$49,5,FALSE))</f>
        <v/>
      </c>
      <c r="K174" s="24" t="str">
        <f xml:space="preserve"> IF(ISNA(VLOOKUP($B177,Activiteiten!$A$1:$F$49,6,FALSE)),"",VLOOKUP($B177,Activiteiten!$A$1:$F$49,6,FALSE))</f>
        <v/>
      </c>
    </row>
    <row r="175" spans="1:11" x14ac:dyDescent="0.25">
      <c r="A175" s="22"/>
      <c r="B175" s="23"/>
      <c r="C175" s="23"/>
      <c r="D175" s="24" t="str">
        <f xml:space="preserve"> IF(ISNA(VLOOKUP(B175,Activiteiten!$A$1:$B$49,2,FALSE)),"",VLOOKUP(B175,Activiteiten!$A$1:$B$49,2,FALSE)+IF(AND(K172="Y",ISTEXT(G175)),Activiteiten!$B$23,0))</f>
        <v/>
      </c>
      <c r="E175" s="44"/>
      <c r="F175" s="44"/>
      <c r="G175" s="44"/>
      <c r="H175" s="24" t="str">
        <f xml:space="preserve"> IF(ISNA(VLOOKUP($B178,Activiteiten!$A$1:$F$49,3,FALSE)),"",VLOOKUP($B178,Activiteiten!$A$1:$F$49,3,FALSE))</f>
        <v/>
      </c>
      <c r="I175" s="24" t="str">
        <f xml:space="preserve"> IF(ISNA(VLOOKUP($B178,Activiteiten!$A$1:$F$49,4,FALSE)),"",VLOOKUP($B178,Activiteiten!$A$1:$F$49,4,FALSE))</f>
        <v/>
      </c>
      <c r="J175" s="24" t="str">
        <f xml:space="preserve"> IF(ISNA(VLOOKUP($B178,Activiteiten!$A$1:$F$49,5,FALSE)),"",VLOOKUP($B178,Activiteiten!$A$1:$F$49,5,FALSE))</f>
        <v/>
      </c>
      <c r="K175" s="24" t="str">
        <f xml:space="preserve"> IF(ISNA(VLOOKUP($B178,Activiteiten!$A$1:$F$49,6,FALSE)),"",VLOOKUP($B178,Activiteiten!$A$1:$F$49,6,FALSE))</f>
        <v/>
      </c>
    </row>
    <row r="176" spans="1:11" x14ac:dyDescent="0.25">
      <c r="A176" s="22"/>
      <c r="B176" s="23"/>
      <c r="C176" s="23"/>
      <c r="D176" s="24" t="str">
        <f xml:space="preserve"> IF(ISNA(VLOOKUP(B176,Activiteiten!$A$1:$B$49,2,FALSE)),"",VLOOKUP(B176,Activiteiten!$A$1:$B$49,2,FALSE)+IF(AND(K173="Y",ISTEXT(G176)),Activiteiten!$B$23,0))</f>
        <v/>
      </c>
      <c r="E176" s="44"/>
      <c r="F176" s="44"/>
      <c r="G176" s="44"/>
      <c r="H176" s="24" t="str">
        <f xml:space="preserve"> IF(ISNA(VLOOKUP($B179,Activiteiten!$A$1:$F$49,3,FALSE)),"",VLOOKUP($B179,Activiteiten!$A$1:$F$49,3,FALSE))</f>
        <v/>
      </c>
      <c r="I176" s="24" t="str">
        <f xml:space="preserve"> IF(ISNA(VLOOKUP($B179,Activiteiten!$A$1:$F$49,4,FALSE)),"",VLOOKUP($B179,Activiteiten!$A$1:$F$49,4,FALSE))</f>
        <v/>
      </c>
      <c r="J176" s="24" t="str">
        <f xml:space="preserve"> IF(ISNA(VLOOKUP($B179,Activiteiten!$A$1:$F$49,5,FALSE)),"",VLOOKUP($B179,Activiteiten!$A$1:$F$49,5,FALSE))</f>
        <v/>
      </c>
      <c r="K176" s="24" t="str">
        <f xml:space="preserve"> IF(ISNA(VLOOKUP($B179,Activiteiten!$A$1:$F$49,6,FALSE)),"",VLOOKUP($B179,Activiteiten!$A$1:$F$49,6,FALSE))</f>
        <v/>
      </c>
    </row>
    <row r="177" spans="1:11" x14ac:dyDescent="0.25">
      <c r="A177" s="22"/>
      <c r="B177" s="23"/>
      <c r="C177" s="23"/>
      <c r="D177" s="24" t="str">
        <f xml:space="preserve"> IF(ISNA(VLOOKUP(B177,Activiteiten!$A$1:$B$49,2,FALSE)),"",VLOOKUP(B177,Activiteiten!$A$1:$B$49,2,FALSE)+IF(AND(K174="Y",ISTEXT(G177)),Activiteiten!$B$23,0))</f>
        <v/>
      </c>
      <c r="E177" s="44"/>
      <c r="F177" s="44"/>
      <c r="G177" s="44"/>
      <c r="H177" s="24" t="str">
        <f xml:space="preserve"> IF(ISNA(VLOOKUP($B180,Activiteiten!$A$1:$F$49,3,FALSE)),"",VLOOKUP($B180,Activiteiten!$A$1:$F$49,3,FALSE))</f>
        <v/>
      </c>
      <c r="I177" s="24" t="str">
        <f xml:space="preserve"> IF(ISNA(VLOOKUP($B180,Activiteiten!$A$1:$F$49,4,FALSE)),"",VLOOKUP($B180,Activiteiten!$A$1:$F$49,4,FALSE))</f>
        <v/>
      </c>
      <c r="J177" s="24" t="str">
        <f xml:space="preserve"> IF(ISNA(VLOOKUP($B180,Activiteiten!$A$1:$F$49,5,FALSE)),"",VLOOKUP($B180,Activiteiten!$A$1:$F$49,5,FALSE))</f>
        <v/>
      </c>
      <c r="K177" s="24" t="str">
        <f xml:space="preserve"> IF(ISNA(VLOOKUP($B180,Activiteiten!$A$1:$F$49,6,FALSE)),"",VLOOKUP($B180,Activiteiten!$A$1:$F$49,6,FALSE))</f>
        <v/>
      </c>
    </row>
    <row r="178" spans="1:11" x14ac:dyDescent="0.25">
      <c r="A178" s="22"/>
      <c r="B178" s="23"/>
      <c r="C178" s="23"/>
      <c r="D178" s="24" t="str">
        <f xml:space="preserve"> IF(ISNA(VLOOKUP(B178,Activiteiten!$A$1:$B$49,2,FALSE)),"",VLOOKUP(B178,Activiteiten!$A$1:$B$49,2,FALSE)+IF(AND(K175="Y",ISTEXT(G178)),Activiteiten!$B$23,0))</f>
        <v/>
      </c>
      <c r="E178" s="44"/>
      <c r="F178" s="44"/>
      <c r="G178" s="44"/>
      <c r="H178" s="24" t="str">
        <f xml:space="preserve"> IF(ISNA(VLOOKUP($B181,Activiteiten!$A$1:$F$49,3,FALSE)),"",VLOOKUP($B181,Activiteiten!$A$1:$F$49,3,FALSE))</f>
        <v/>
      </c>
      <c r="I178" s="24" t="str">
        <f xml:space="preserve"> IF(ISNA(VLOOKUP($B181,Activiteiten!$A$1:$F$49,4,FALSE)),"",VLOOKUP($B181,Activiteiten!$A$1:$F$49,4,FALSE))</f>
        <v/>
      </c>
      <c r="J178" s="24" t="str">
        <f xml:space="preserve"> IF(ISNA(VLOOKUP($B181,Activiteiten!$A$1:$F$49,5,FALSE)),"",VLOOKUP($B181,Activiteiten!$A$1:$F$49,5,FALSE))</f>
        <v/>
      </c>
      <c r="K178" s="24" t="str">
        <f xml:space="preserve"> IF(ISNA(VLOOKUP($B181,Activiteiten!$A$1:$F$49,6,FALSE)),"",VLOOKUP($B181,Activiteiten!$A$1:$F$49,6,FALSE))</f>
        <v/>
      </c>
    </row>
    <row r="179" spans="1:11" x14ac:dyDescent="0.25">
      <c r="A179" s="22"/>
      <c r="B179" s="23"/>
      <c r="C179" s="23"/>
      <c r="D179" s="24" t="str">
        <f xml:space="preserve"> IF(ISNA(VLOOKUP(B179,Activiteiten!$A$1:$B$49,2,FALSE)),"",VLOOKUP(B179,Activiteiten!$A$1:$B$49,2,FALSE)+IF(AND(K176="Y",ISTEXT(G179)),Activiteiten!$B$23,0))</f>
        <v/>
      </c>
      <c r="E179" s="44"/>
      <c r="F179" s="44"/>
      <c r="G179" s="44"/>
      <c r="H179" s="24" t="str">
        <f xml:space="preserve"> IF(ISNA(VLOOKUP($B182,Activiteiten!$A$1:$F$49,3,FALSE)),"",VLOOKUP($B182,Activiteiten!$A$1:$F$49,3,FALSE))</f>
        <v/>
      </c>
      <c r="I179" s="24" t="str">
        <f xml:space="preserve"> IF(ISNA(VLOOKUP($B182,Activiteiten!$A$1:$F$49,4,FALSE)),"",VLOOKUP($B182,Activiteiten!$A$1:$F$49,4,FALSE))</f>
        <v/>
      </c>
      <c r="J179" s="24" t="str">
        <f xml:space="preserve"> IF(ISNA(VLOOKUP($B182,Activiteiten!$A$1:$F$49,5,FALSE)),"",VLOOKUP($B182,Activiteiten!$A$1:$F$49,5,FALSE))</f>
        <v/>
      </c>
      <c r="K179" s="24" t="str">
        <f xml:space="preserve"> IF(ISNA(VLOOKUP($B182,Activiteiten!$A$1:$F$49,6,FALSE)),"",VLOOKUP($B182,Activiteiten!$A$1:$F$49,6,FALSE))</f>
        <v/>
      </c>
    </row>
    <row r="180" spans="1:11" x14ac:dyDescent="0.25">
      <c r="A180" s="22"/>
      <c r="B180" s="23"/>
      <c r="C180" s="23"/>
      <c r="D180" s="24" t="str">
        <f xml:space="preserve"> IF(ISNA(VLOOKUP(B180,Activiteiten!$A$1:$B$49,2,FALSE)),"",VLOOKUP(B180,Activiteiten!$A$1:$B$49,2,FALSE)+IF(AND(K177="Y",ISTEXT(G180)),Activiteiten!$B$23,0))</f>
        <v/>
      </c>
      <c r="E180" s="44"/>
      <c r="F180" s="44"/>
      <c r="G180" s="44"/>
      <c r="H180" s="24" t="str">
        <f xml:space="preserve"> IF(ISNA(VLOOKUP($B183,Activiteiten!$A$1:$F$49,3,FALSE)),"",VLOOKUP($B183,Activiteiten!$A$1:$F$49,3,FALSE))</f>
        <v/>
      </c>
      <c r="I180" s="24" t="str">
        <f xml:space="preserve"> IF(ISNA(VLOOKUP($B183,Activiteiten!$A$1:$F$49,4,FALSE)),"",VLOOKUP($B183,Activiteiten!$A$1:$F$49,4,FALSE))</f>
        <v/>
      </c>
      <c r="J180" s="24" t="str">
        <f xml:space="preserve"> IF(ISNA(VLOOKUP($B183,Activiteiten!$A$1:$F$49,5,FALSE)),"",VLOOKUP($B183,Activiteiten!$A$1:$F$49,5,FALSE))</f>
        <v/>
      </c>
      <c r="K180" s="24" t="str">
        <f xml:space="preserve"> IF(ISNA(VLOOKUP($B183,Activiteiten!$A$1:$F$49,6,FALSE)),"",VLOOKUP($B183,Activiteiten!$A$1:$F$49,6,FALSE))</f>
        <v/>
      </c>
    </row>
    <row r="181" spans="1:11" x14ac:dyDescent="0.25">
      <c r="A181" s="22"/>
      <c r="B181" s="23"/>
      <c r="C181" s="23"/>
      <c r="D181" s="24" t="str">
        <f xml:space="preserve"> IF(ISNA(VLOOKUP(B181,Activiteiten!$A$1:$B$49,2,FALSE)),"",VLOOKUP(B181,Activiteiten!$A$1:$B$49,2,FALSE)+IF(AND(K178="Y",ISTEXT(G181)),Activiteiten!$B$23,0))</f>
        <v/>
      </c>
      <c r="E181" s="44"/>
      <c r="F181" s="44"/>
      <c r="G181" s="44"/>
      <c r="H181" s="24" t="str">
        <f xml:space="preserve"> IF(ISNA(VLOOKUP($B184,Activiteiten!$A$1:$F$49,3,FALSE)),"",VLOOKUP($B184,Activiteiten!$A$1:$F$49,3,FALSE))</f>
        <v/>
      </c>
      <c r="I181" s="24" t="str">
        <f xml:space="preserve"> IF(ISNA(VLOOKUP($B184,Activiteiten!$A$1:$F$49,4,FALSE)),"",VLOOKUP($B184,Activiteiten!$A$1:$F$49,4,FALSE))</f>
        <v/>
      </c>
      <c r="J181" s="24" t="str">
        <f xml:space="preserve"> IF(ISNA(VLOOKUP($B184,Activiteiten!$A$1:$F$49,5,FALSE)),"",VLOOKUP($B184,Activiteiten!$A$1:$F$49,5,FALSE))</f>
        <v/>
      </c>
      <c r="K181" s="24" t="str">
        <f xml:space="preserve"> IF(ISNA(VLOOKUP($B184,Activiteiten!$A$1:$F$49,6,FALSE)),"",VLOOKUP($B184,Activiteiten!$A$1:$F$49,6,FALSE))</f>
        <v/>
      </c>
    </row>
    <row r="182" spans="1:11" x14ac:dyDescent="0.25">
      <c r="A182" s="22"/>
      <c r="B182" s="23"/>
      <c r="C182" s="23"/>
      <c r="D182" s="24" t="str">
        <f xml:space="preserve"> IF(ISNA(VLOOKUP(B182,Activiteiten!$A$1:$B$49,2,FALSE)),"",VLOOKUP(B182,Activiteiten!$A$1:$B$49,2,FALSE)+IF(AND(K179="Y",ISTEXT(G182)),Activiteiten!$B$23,0))</f>
        <v/>
      </c>
      <c r="E182" s="44"/>
      <c r="F182" s="44"/>
      <c r="G182" s="44"/>
    </row>
    <row r="183" spans="1:11" hidden="1" x14ac:dyDescent="0.25">
      <c r="A183" s="22"/>
      <c r="B183" s="23"/>
      <c r="C183" s="23"/>
      <c r="D183" s="24" t="str">
        <f xml:space="preserve"> IF(ISNA(VLOOKUP(B183,Activiteiten!$A$1:$B$49,2,FALSE)),"",VLOOKUP(B183,Activiteiten!$A$1:$B$49,2,FALSE)+IF(AND(K180="Y",ISTEXT(G183)),Activiteiten!$B$23,0))</f>
        <v/>
      </c>
      <c r="E183" s="44"/>
      <c r="F183" s="44"/>
      <c r="G183" s="44"/>
    </row>
    <row r="184" spans="1:11" hidden="1" x14ac:dyDescent="0.25">
      <c r="A184" s="22"/>
      <c r="B184" s="23"/>
      <c r="C184" s="23"/>
      <c r="D184" s="24" t="str">
        <f xml:space="preserve"> IF(ISNA(VLOOKUP(B184,Activiteiten!$A$1:$B$49,2,FALSE)),"",VLOOKUP(B184,Activiteiten!$A$1:$B$49,2,FALSE)+IF(AND(K181="Y",ISTEXT(G184)),Activiteiten!$B$23,0))</f>
        <v/>
      </c>
      <c r="E184" s="44"/>
      <c r="F184" s="44"/>
      <c r="G184" s="44"/>
    </row>
    <row r="185" spans="1:11" hidden="1" x14ac:dyDescent="0.25">
      <c r="A185" s="36"/>
      <c r="B185" s="37"/>
      <c r="C185" s="37"/>
      <c r="D185" s="3"/>
      <c r="E185" s="45"/>
      <c r="F185" s="45"/>
      <c r="G185" s="45"/>
    </row>
    <row r="186" spans="1:11" x14ac:dyDescent="0.25"/>
    <row r="187" spans="1:11" x14ac:dyDescent="0.25"/>
    <row r="188" spans="1:11" x14ac:dyDescent="0.25"/>
    <row r="189" spans="1:11" x14ac:dyDescent="0.25"/>
    <row r="190" spans="1:11" x14ac:dyDescent="0.25"/>
  </sheetData>
  <sheetProtection algorithmName="SHA-512" hashValue="yV9ceYWoR39PbFyFnk0icBjsoSXbEs+2J3r736qHOYFRizarqoTa6CQMV2TkL0wbbvI1Gas4ZhHhXCE3o2pRfA==" saltValue="JJwAv8EiGlv1TlTV3n3BJQ==" spinCount="100000" sheet="1" objects="1" scenarios="1"/>
  <mergeCells count="14">
    <mergeCell ref="A50:B50"/>
    <mergeCell ref="A1:B1"/>
    <mergeCell ref="A2:B2"/>
    <mergeCell ref="A3:B3"/>
    <mergeCell ref="A8:C8"/>
    <mergeCell ref="A48:B48"/>
    <mergeCell ref="A41:C41"/>
    <mergeCell ref="A44:C44"/>
    <mergeCell ref="A47:C47"/>
    <mergeCell ref="A82:C82"/>
    <mergeCell ref="A53:B53"/>
    <mergeCell ref="A69:C69"/>
    <mergeCell ref="A58:B58"/>
    <mergeCell ref="A65:B65"/>
  </mergeCells>
  <conditionalFormatting sqref="B42">
    <cfRule type="containsBlanks" dxfId="26" priority="101" stopIfTrue="1">
      <formula>LEN(TRIM(B42))=0</formula>
    </cfRule>
  </conditionalFormatting>
  <conditionalFormatting sqref="B45">
    <cfRule type="containsBlanks" dxfId="25" priority="102">
      <formula>LEN(TRIM(B45))=0</formula>
    </cfRule>
  </conditionalFormatting>
  <conditionalFormatting sqref="B9:B17 B21:B23">
    <cfRule type="containsBlanks" dxfId="24" priority="103" stopIfTrue="1">
      <formula>LEN(TRIM(B9))=0</formula>
    </cfRule>
  </conditionalFormatting>
  <conditionalFormatting sqref="C84:C185">
    <cfRule type="notContainsBlanks" priority="55" stopIfTrue="1">
      <formula>LEN(TRIM(C84))&gt;0</formula>
    </cfRule>
    <cfRule type="expression" dxfId="23" priority="56" stopIfTrue="1">
      <formula>H81="Y"</formula>
    </cfRule>
  </conditionalFormatting>
  <conditionalFormatting sqref="E84:E185">
    <cfRule type="notContainsBlanks" priority="44" stopIfTrue="1">
      <formula>LEN(TRIM(E84))&gt;0</formula>
    </cfRule>
    <cfRule type="expression" dxfId="22" priority="45" stopIfTrue="1">
      <formula>I81="Y"</formula>
    </cfRule>
  </conditionalFormatting>
  <conditionalFormatting sqref="E71:E81">
    <cfRule type="expression" dxfId="21" priority="38" stopIfTrue="1">
      <formula>AND(ISTEXT(B71),ISBLANK(E71))</formula>
    </cfRule>
  </conditionalFormatting>
  <conditionalFormatting sqref="C1">
    <cfRule type="containsBlanks" dxfId="20" priority="105" stopIfTrue="1">
      <formula>LEN(TRIM(C1))=0</formula>
    </cfRule>
  </conditionalFormatting>
  <conditionalFormatting sqref="F84:F185">
    <cfRule type="notContainsBlanks" priority="33" stopIfTrue="1">
      <formula>LEN(TRIM(F84))&gt;0</formula>
    </cfRule>
    <cfRule type="expression" dxfId="19" priority="34" stopIfTrue="1">
      <formula>J81="Y"</formula>
    </cfRule>
  </conditionalFormatting>
  <conditionalFormatting sqref="E67">
    <cfRule type="notContainsBlanks" priority="25" stopIfTrue="1">
      <formula>LEN(TRIM(E67))&gt;0</formula>
    </cfRule>
    <cfRule type="expression" dxfId="18" priority="26" stopIfTrue="1">
      <formula>$C$67&gt;0</formula>
    </cfRule>
  </conditionalFormatting>
  <conditionalFormatting sqref="B24">
    <cfRule type="containsBlanks" dxfId="17" priority="20" stopIfTrue="1">
      <formula>LEN(TRIM(B24))=0</formula>
    </cfRule>
  </conditionalFormatting>
  <conditionalFormatting sqref="C48">
    <cfRule type="containsBlanks" dxfId="16" priority="11">
      <formula>LEN(TRIM(C48))=0</formula>
    </cfRule>
  </conditionalFormatting>
  <conditionalFormatting sqref="B25:B28">
    <cfRule type="containsBlanks" dxfId="15" priority="10" stopIfTrue="1">
      <formula>LEN(TRIM(B25))=0</formula>
    </cfRule>
  </conditionalFormatting>
  <conditionalFormatting sqref="B29">
    <cfRule type="containsBlanks" dxfId="14" priority="9" stopIfTrue="1">
      <formula>LEN(TRIM(B29))=0</formula>
    </cfRule>
  </conditionalFormatting>
  <conditionalFormatting sqref="B30:B33">
    <cfRule type="containsBlanks" dxfId="13" priority="8" stopIfTrue="1">
      <formula>LEN(TRIM(B30))=0</formula>
    </cfRule>
  </conditionalFormatting>
  <conditionalFormatting sqref="B34">
    <cfRule type="containsBlanks" dxfId="12" priority="7" stopIfTrue="1">
      <formula>LEN(TRIM(B34))=0</formula>
    </cfRule>
  </conditionalFormatting>
  <conditionalFormatting sqref="B35:B38">
    <cfRule type="containsBlanks" dxfId="11" priority="6" stopIfTrue="1">
      <formula>LEN(TRIM(B35))=0</formula>
    </cfRule>
  </conditionalFormatting>
  <conditionalFormatting sqref="B39">
    <cfRule type="containsBlanks" dxfId="10" priority="5" stopIfTrue="1">
      <formula>LEN(TRIM(B39))=0</formula>
    </cfRule>
  </conditionalFormatting>
  <conditionalFormatting sqref="A84:A185">
    <cfRule type="expression" dxfId="9" priority="216" stopIfTrue="1">
      <formula>AND(ISBLANK(A84),ISTEXT(B84))</formula>
    </cfRule>
    <cfRule type="containsBlanks" priority="217" stopIfTrue="1">
      <formula>LEN(TRIM(A84))=0</formula>
    </cfRule>
    <cfRule type="cellIs" dxfId="8" priority="218" stopIfTrue="1" operator="greaterThan">
      <formula>$B$7</formula>
    </cfRule>
    <cfRule type="cellIs" dxfId="7" priority="219" stopIfTrue="1" operator="lessThan">
      <formula>$B$6</formula>
    </cfRule>
    <cfRule type="duplicateValues" dxfId="6" priority="220" stopIfTrue="1"/>
  </conditionalFormatting>
  <conditionalFormatting sqref="A71:A81">
    <cfRule type="expression" dxfId="5" priority="246" stopIfTrue="1">
      <formula>AND(ISBLANK(A71),H68="Y")</formula>
    </cfRule>
    <cfRule type="containsBlanks" priority="247" stopIfTrue="1">
      <formula>LEN(TRIM(A71))=0</formula>
    </cfRule>
    <cfRule type="cellIs" dxfId="4" priority="248" stopIfTrue="1" operator="greaterThan">
      <formula>$B$7</formula>
    </cfRule>
    <cfRule type="cellIs" dxfId="3" priority="249" stopIfTrue="1" operator="lessThan">
      <formula>$B$6</formula>
    </cfRule>
    <cfRule type="duplicateValues" dxfId="2" priority="250" stopIfTrue="1"/>
  </conditionalFormatting>
  <conditionalFormatting sqref="B18">
    <cfRule type="containsBlanks" dxfId="1" priority="2" stopIfTrue="1">
      <formula>LEN(TRIM(B18))=0</formula>
    </cfRule>
  </conditionalFormatting>
  <conditionalFormatting sqref="B20">
    <cfRule type="containsBlanks" dxfId="0" priority="1" stopIfTrue="1">
      <formula>LEN(TRIM(B20))=0</formula>
    </cfRule>
  </conditionalFormatting>
  <dataValidations count="9">
    <dataValidation type="whole" allowBlank="1" showInputMessage="1" showErrorMessage="1" sqref="B45">
      <formula1>0</formula1>
      <formula2>99999999</formula2>
    </dataValidation>
    <dataValidation type="date" allowBlank="1" showInputMessage="1" showErrorMessage="1" sqref="A84:A185">
      <formula1>36526</formula1>
      <formula2>72686</formula2>
    </dataValidation>
    <dataValidation type="whole" allowBlank="1" showInputMessage="1" showErrorMessage="1" sqref="C84:C185">
      <formula1>0</formula1>
      <formula2>9999999</formula2>
    </dataValidation>
    <dataValidation type="date" allowBlank="1" showInputMessage="1" showErrorMessage="1" sqref="A71:A81">
      <formula1>1</formula1>
      <formula2>72686</formula2>
    </dataValidation>
    <dataValidation type="whole" allowBlank="1" showInputMessage="1" showErrorMessage="1" sqref="C1">
      <formula1>2000</formula1>
      <formula2>2099</formula2>
    </dataValidation>
    <dataValidation type="whole" allowBlank="1" showInputMessage="1" showErrorMessage="1" sqref="C48 C50:C68">
      <formula1>0</formula1>
      <formula2>999999</formula2>
    </dataValidation>
    <dataValidation type="list" allowBlank="1" showInputMessage="1" showErrorMessage="1" sqref="B42">
      <formula1>Categorie</formula1>
    </dataValidation>
    <dataValidation type="list" allowBlank="1" showInputMessage="1" showErrorMessage="1" sqref="B71:B80">
      <formula1>Artikel</formula1>
    </dataValidation>
    <dataValidation type="list" allowBlank="1" showInputMessage="1" showErrorMessage="1" sqref="B84:B182">
      <formula1>Activiteit</formula1>
    </dataValidation>
  </dataValidations>
  <hyperlinks>
    <hyperlink ref="A3" r:id="rId1"/>
  </hyperlinks>
  <pageMargins left="0.7" right="0.7" top="0.75" bottom="0.75" header="0.3" footer="0.3"/>
  <pageSetup paperSize="9" scale="75" fitToHeight="0" orientation="landscape" horizontalDpi="300" verticalDpi="300" r:id="rId2"/>
  <rowBreaks count="2" manualBreakCount="2">
    <brk id="40" max="16383" man="1"/>
    <brk id="81" max="16383" man="1"/>
  </rowBreaks>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Categorie!$A$1:$A$13</xm:f>
          </x14:formula1>
          <xm:sqref>B42</xm:sqref>
        </x14:dataValidation>
        <x14:dataValidation type="list" allowBlank="1" showInputMessage="1" showErrorMessage="1">
          <x14:formula1>
            <xm:f>Artikelen!$A$1:$A$10</xm:f>
          </x14:formula1>
          <xm:sqref>B71:B80</xm:sqref>
        </x14:dataValidation>
        <x14:dataValidation type="list" allowBlank="1" showInputMessage="1" showErrorMessage="1">
          <x14:formula1>
            <xm:f>Activiteiten!$A$1:$A$19</xm:f>
          </x14:formula1>
          <xm:sqref>B84:B185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8" sqref="A8"/>
    </sheetView>
  </sheetViews>
  <sheetFormatPr defaultRowHeight="15" x14ac:dyDescent="0.25"/>
  <cols>
    <col min="1" max="1" width="46.42578125" customWidth="1"/>
  </cols>
  <sheetData>
    <row r="1" spans="1:2" x14ac:dyDescent="0.25">
      <c r="A1" t="s">
        <v>0</v>
      </c>
      <c r="B1">
        <v>30</v>
      </c>
    </row>
    <row r="2" spans="1:2" x14ac:dyDescent="0.25">
      <c r="A2" t="s">
        <v>1</v>
      </c>
      <c r="B2">
        <v>30</v>
      </c>
    </row>
    <row r="3" spans="1:2" x14ac:dyDescent="0.25">
      <c r="A3" t="s">
        <v>4</v>
      </c>
      <c r="B3">
        <v>150</v>
      </c>
    </row>
    <row r="4" spans="1:2" x14ac:dyDescent="0.25">
      <c r="A4" t="s">
        <v>3</v>
      </c>
      <c r="B4">
        <v>50</v>
      </c>
    </row>
    <row r="5" spans="1:2" x14ac:dyDescent="0.25">
      <c r="A5" t="s">
        <v>2</v>
      </c>
      <c r="B5">
        <v>50</v>
      </c>
    </row>
    <row r="6" spans="1:2" x14ac:dyDescent="0.25">
      <c r="A6" t="s">
        <v>5</v>
      </c>
      <c r="B6">
        <v>30</v>
      </c>
    </row>
    <row r="7" spans="1:2" x14ac:dyDescent="0.25">
      <c r="A7" t="s">
        <v>103</v>
      </c>
      <c r="B7">
        <v>150</v>
      </c>
    </row>
    <row r="8" spans="1:2" x14ac:dyDescent="0.25">
      <c r="A8" t="s">
        <v>6</v>
      </c>
      <c r="B8">
        <v>30</v>
      </c>
    </row>
    <row r="9" spans="1:2" x14ac:dyDescent="0.25">
      <c r="A9" t="s">
        <v>8</v>
      </c>
      <c r="B9">
        <v>75</v>
      </c>
    </row>
    <row r="10" spans="1:2" x14ac:dyDescent="0.25">
      <c r="A10" t="s">
        <v>9</v>
      </c>
      <c r="B10">
        <v>50</v>
      </c>
    </row>
    <row r="11" spans="1:2" x14ac:dyDescent="0.25">
      <c r="A11" t="s">
        <v>10</v>
      </c>
      <c r="B11">
        <v>50</v>
      </c>
    </row>
    <row r="12" spans="1:2" x14ac:dyDescent="0.25">
      <c r="A12" t="s">
        <v>7</v>
      </c>
      <c r="B12">
        <v>150</v>
      </c>
    </row>
    <row r="13" spans="1:2" x14ac:dyDescent="0.25">
      <c r="A13" t="s">
        <v>11</v>
      </c>
      <c r="B13">
        <v>50</v>
      </c>
    </row>
  </sheetData>
  <sheetProtection algorithmName="SHA-512" hashValue="hLUVwyhb+LDQJVqKluAOSxRCgHs3jn0wqlE5j81SmMk3MxCG6vk6iZBuclBYCvIDp3OAvCfX20zM8JkmZlUZag==" saltValue="B3qaRNT4WGsS1qXKa/EXFw==" spinCount="100000" sheet="1" objects="1" scenarios="1"/>
  <sortState ref="A1:B13">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E32" sqref="E32"/>
    </sheetView>
  </sheetViews>
  <sheetFormatPr defaultRowHeight="15" x14ac:dyDescent="0.25"/>
  <cols>
    <col min="1" max="1" width="22" bestFit="1" customWidth="1"/>
  </cols>
  <sheetData>
    <row r="1" spans="1:2" x14ac:dyDescent="0.25">
      <c r="A1">
        <v>0</v>
      </c>
      <c r="B1">
        <v>1</v>
      </c>
    </row>
    <row r="2" spans="1:2" x14ac:dyDescent="0.25">
      <c r="A2">
        <v>20</v>
      </c>
      <c r="B2">
        <v>2</v>
      </c>
    </row>
    <row r="3" spans="1:2" x14ac:dyDescent="0.25">
      <c r="A3">
        <v>50</v>
      </c>
      <c r="B3">
        <v>3</v>
      </c>
    </row>
    <row r="4" spans="1:2" x14ac:dyDescent="0.25">
      <c r="A4">
        <v>75</v>
      </c>
      <c r="B4">
        <v>5</v>
      </c>
    </row>
    <row r="5" spans="1:2" x14ac:dyDescent="0.25">
      <c r="A5">
        <v>100</v>
      </c>
      <c r="B5">
        <v>7</v>
      </c>
    </row>
    <row r="6" spans="1:2" x14ac:dyDescent="0.25">
      <c r="A6">
        <v>150</v>
      </c>
      <c r="B6">
        <v>9</v>
      </c>
    </row>
    <row r="7" spans="1:2" x14ac:dyDescent="0.25">
      <c r="A7">
        <v>200</v>
      </c>
      <c r="B7">
        <v>11</v>
      </c>
    </row>
    <row r="8" spans="1:2" x14ac:dyDescent="0.25">
      <c r="A8">
        <v>250</v>
      </c>
      <c r="B8">
        <v>13</v>
      </c>
    </row>
    <row r="9" spans="1:2" x14ac:dyDescent="0.25">
      <c r="A9">
        <v>300</v>
      </c>
      <c r="B9">
        <v>15</v>
      </c>
    </row>
    <row r="10" spans="1:2" x14ac:dyDescent="0.25">
      <c r="A10">
        <v>350</v>
      </c>
      <c r="B10">
        <v>17</v>
      </c>
    </row>
    <row r="11" spans="1:2" x14ac:dyDescent="0.25">
      <c r="A11">
        <v>9999</v>
      </c>
      <c r="B11">
        <v>20</v>
      </c>
    </row>
  </sheetData>
  <sheetProtection password="CC6B" sheet="1" objects="1" scenarios="1"/>
  <sortState ref="A1:B11">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69.42578125" bestFit="1" customWidth="1"/>
    <col min="3" max="3" width="11.85546875" bestFit="1" customWidth="1"/>
    <col min="6" max="6" width="14.28515625" bestFit="1" customWidth="1"/>
  </cols>
  <sheetData>
    <row r="1" spans="1:6" x14ac:dyDescent="0.25">
      <c r="A1" t="s">
        <v>29</v>
      </c>
      <c r="B1">
        <v>1</v>
      </c>
      <c r="C1" t="s">
        <v>62</v>
      </c>
      <c r="D1" t="s">
        <v>62</v>
      </c>
      <c r="E1" t="s">
        <v>62</v>
      </c>
      <c r="F1" t="s">
        <v>62</v>
      </c>
    </row>
    <row r="2" spans="1:6" x14ac:dyDescent="0.25">
      <c r="A2" t="s">
        <v>25</v>
      </c>
      <c r="B2">
        <v>6</v>
      </c>
      <c r="C2" t="s">
        <v>61</v>
      </c>
      <c r="D2" t="s">
        <v>61</v>
      </c>
      <c r="E2" t="s">
        <v>61</v>
      </c>
      <c r="F2" t="s">
        <v>62</v>
      </c>
    </row>
    <row r="3" spans="1:6" x14ac:dyDescent="0.25">
      <c r="A3" t="s">
        <v>26</v>
      </c>
      <c r="B3">
        <v>12</v>
      </c>
      <c r="C3" t="s">
        <v>61</v>
      </c>
      <c r="D3" t="s">
        <v>61</v>
      </c>
      <c r="E3" t="s">
        <v>61</v>
      </c>
      <c r="F3" t="s">
        <v>62</v>
      </c>
    </row>
    <row r="4" spans="1:6" x14ac:dyDescent="0.25">
      <c r="A4" t="s">
        <v>27</v>
      </c>
      <c r="B4">
        <v>10</v>
      </c>
      <c r="C4" t="s">
        <v>61</v>
      </c>
      <c r="D4" t="s">
        <v>61</v>
      </c>
      <c r="E4" t="s">
        <v>62</v>
      </c>
      <c r="F4" t="s">
        <v>62</v>
      </c>
    </row>
    <row r="5" spans="1:6" x14ac:dyDescent="0.25">
      <c r="A5" t="s">
        <v>22</v>
      </c>
      <c r="B5">
        <v>2</v>
      </c>
      <c r="C5" t="s">
        <v>62</v>
      </c>
      <c r="D5" t="s">
        <v>61</v>
      </c>
      <c r="E5" t="s">
        <v>62</v>
      </c>
      <c r="F5" t="s">
        <v>62</v>
      </c>
    </row>
    <row r="6" spans="1:6" x14ac:dyDescent="0.25">
      <c r="A6" t="s">
        <v>48</v>
      </c>
      <c r="B6">
        <v>10</v>
      </c>
      <c r="C6" t="s">
        <v>61</v>
      </c>
      <c r="D6" t="s">
        <v>61</v>
      </c>
      <c r="E6" t="s">
        <v>62</v>
      </c>
      <c r="F6" t="s">
        <v>62</v>
      </c>
    </row>
    <row r="7" spans="1:6" x14ac:dyDescent="0.25">
      <c r="A7" t="s">
        <v>35</v>
      </c>
      <c r="B7">
        <v>2</v>
      </c>
      <c r="C7" t="s">
        <v>62</v>
      </c>
      <c r="D7" t="s">
        <v>62</v>
      </c>
      <c r="E7" t="s">
        <v>62</v>
      </c>
      <c r="F7" t="s">
        <v>62</v>
      </c>
    </row>
    <row r="8" spans="1:6" x14ac:dyDescent="0.25">
      <c r="A8" t="s">
        <v>44</v>
      </c>
      <c r="B8">
        <v>1</v>
      </c>
      <c r="C8" t="s">
        <v>62</v>
      </c>
      <c r="D8" t="s">
        <v>62</v>
      </c>
      <c r="E8" t="s">
        <v>62</v>
      </c>
      <c r="F8" t="s">
        <v>62</v>
      </c>
    </row>
    <row r="9" spans="1:6" x14ac:dyDescent="0.25">
      <c r="A9" t="s">
        <v>36</v>
      </c>
      <c r="B9">
        <v>6</v>
      </c>
      <c r="C9" t="s">
        <v>62</v>
      </c>
      <c r="D9" t="s">
        <v>61</v>
      </c>
      <c r="E9" t="s">
        <v>62</v>
      </c>
      <c r="F9" t="s">
        <v>61</v>
      </c>
    </row>
    <row r="10" spans="1:6" x14ac:dyDescent="0.25">
      <c r="A10" t="s">
        <v>37</v>
      </c>
      <c r="B10">
        <v>8</v>
      </c>
      <c r="C10" t="s">
        <v>62</v>
      </c>
      <c r="D10" t="s">
        <v>61</v>
      </c>
      <c r="E10" t="s">
        <v>62</v>
      </c>
      <c r="F10" t="s">
        <v>61</v>
      </c>
    </row>
    <row r="11" spans="1:6" x14ac:dyDescent="0.25">
      <c r="A11" t="s">
        <v>39</v>
      </c>
      <c r="B11">
        <v>14</v>
      </c>
      <c r="C11" t="s">
        <v>62</v>
      </c>
      <c r="D11" t="s">
        <v>61</v>
      </c>
      <c r="E11" t="s">
        <v>62</v>
      </c>
      <c r="F11" t="s">
        <v>61</v>
      </c>
    </row>
    <row r="12" spans="1:6" x14ac:dyDescent="0.25">
      <c r="A12" t="s">
        <v>38</v>
      </c>
      <c r="B12">
        <v>12</v>
      </c>
      <c r="C12" t="s">
        <v>62</v>
      </c>
      <c r="D12" t="s">
        <v>61</v>
      </c>
      <c r="E12" t="s">
        <v>62</v>
      </c>
      <c r="F12" t="s">
        <v>61</v>
      </c>
    </row>
    <row r="13" spans="1:6" x14ac:dyDescent="0.25">
      <c r="A13" t="s">
        <v>33</v>
      </c>
      <c r="B13">
        <v>20</v>
      </c>
      <c r="C13" t="s">
        <v>61</v>
      </c>
      <c r="D13" t="s">
        <v>61</v>
      </c>
      <c r="E13" t="s">
        <v>62</v>
      </c>
      <c r="F13" t="s">
        <v>61</v>
      </c>
    </row>
    <row r="14" spans="1:6" x14ac:dyDescent="0.25">
      <c r="A14" t="s">
        <v>34</v>
      </c>
      <c r="B14">
        <v>20</v>
      </c>
      <c r="C14" t="s">
        <v>61</v>
      </c>
      <c r="D14" t="s">
        <v>61</v>
      </c>
      <c r="E14" t="s">
        <v>62</v>
      </c>
      <c r="F14" t="s">
        <v>61</v>
      </c>
    </row>
    <row r="15" spans="1:6" x14ac:dyDescent="0.25">
      <c r="A15" t="s">
        <v>24</v>
      </c>
      <c r="B15">
        <v>20</v>
      </c>
      <c r="C15" t="s">
        <v>62</v>
      </c>
      <c r="D15" t="s">
        <v>61</v>
      </c>
      <c r="E15" t="s">
        <v>61</v>
      </c>
      <c r="F15" t="s">
        <v>61</v>
      </c>
    </row>
    <row r="16" spans="1:6" x14ac:dyDescent="0.25">
      <c r="A16" t="s">
        <v>30</v>
      </c>
      <c r="B16">
        <v>20</v>
      </c>
      <c r="C16" t="s">
        <v>61</v>
      </c>
      <c r="D16" t="s">
        <v>61</v>
      </c>
      <c r="E16" t="s">
        <v>62</v>
      </c>
      <c r="F16" t="s">
        <v>61</v>
      </c>
    </row>
    <row r="17" spans="1:6" x14ac:dyDescent="0.25">
      <c r="A17" t="s">
        <v>77</v>
      </c>
      <c r="B17">
        <v>20</v>
      </c>
      <c r="C17" t="s">
        <v>61</v>
      </c>
      <c r="D17" t="s">
        <v>61</v>
      </c>
      <c r="E17" t="s">
        <v>62</v>
      </c>
      <c r="F17" t="s">
        <v>61</v>
      </c>
    </row>
    <row r="18" spans="1:6" x14ac:dyDescent="0.25">
      <c r="A18" t="s">
        <v>32</v>
      </c>
      <c r="B18">
        <v>10</v>
      </c>
      <c r="C18" t="s">
        <v>61</v>
      </c>
      <c r="D18" t="s">
        <v>61</v>
      </c>
      <c r="E18" t="s">
        <v>62</v>
      </c>
      <c r="F18" t="s">
        <v>61</v>
      </c>
    </row>
    <row r="19" spans="1:6" x14ac:dyDescent="0.25">
      <c r="A19" t="s">
        <v>31</v>
      </c>
      <c r="B19">
        <v>60</v>
      </c>
      <c r="C19" t="s">
        <v>61</v>
      </c>
      <c r="D19" t="s">
        <v>61</v>
      </c>
      <c r="E19" t="s">
        <v>62</v>
      </c>
      <c r="F19" t="s">
        <v>61</v>
      </c>
    </row>
    <row r="21" spans="1:6" x14ac:dyDescent="0.25">
      <c r="C21" s="20" t="s">
        <v>71</v>
      </c>
      <c r="D21" s="20" t="s">
        <v>72</v>
      </c>
      <c r="E21" s="20" t="s">
        <v>73</v>
      </c>
      <c r="F21" s="20" t="s">
        <v>76</v>
      </c>
    </row>
    <row r="23" spans="1:6" x14ac:dyDescent="0.25">
      <c r="A23" t="s">
        <v>28</v>
      </c>
      <c r="B23">
        <v>15</v>
      </c>
    </row>
  </sheetData>
  <sheetProtection password="CC6B" sheet="1" objects="1" scenarios="1"/>
  <sortState ref="A1:B2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topLeftCell="A4" workbookViewId="0">
      <selection activeCell="A31" sqref="A31"/>
    </sheetView>
  </sheetViews>
  <sheetFormatPr defaultRowHeight="15" x14ac:dyDescent="0.25"/>
  <cols>
    <col min="1" max="1" width="41.85546875" bestFit="1" customWidth="1"/>
    <col min="4" max="4" width="10.28515625" bestFit="1" customWidth="1"/>
    <col min="5" max="5" width="14.28515625" bestFit="1" customWidth="1"/>
  </cols>
  <sheetData>
    <row r="1" spans="1:5" x14ac:dyDescent="0.25">
      <c r="A1" t="s">
        <v>104</v>
      </c>
      <c r="B1">
        <v>15</v>
      </c>
      <c r="C1" t="s">
        <v>61</v>
      </c>
      <c r="D1" t="s">
        <v>61</v>
      </c>
      <c r="E1" t="s">
        <v>61</v>
      </c>
    </row>
    <row r="2" spans="1:5" x14ac:dyDescent="0.25">
      <c r="A2" t="s">
        <v>42</v>
      </c>
      <c r="B2">
        <v>8</v>
      </c>
      <c r="C2" t="s">
        <v>61</v>
      </c>
      <c r="D2" t="s">
        <v>62</v>
      </c>
      <c r="E2" t="s">
        <v>61</v>
      </c>
    </row>
    <row r="3" spans="1:5" x14ac:dyDescent="0.25">
      <c r="A3" t="s">
        <v>106</v>
      </c>
      <c r="B3">
        <v>30</v>
      </c>
      <c r="C3" t="s">
        <v>61</v>
      </c>
      <c r="D3" t="s">
        <v>61</v>
      </c>
      <c r="E3" t="s">
        <v>61</v>
      </c>
    </row>
    <row r="4" spans="1:5" x14ac:dyDescent="0.25">
      <c r="A4" t="s">
        <v>107</v>
      </c>
      <c r="B4">
        <v>30</v>
      </c>
      <c r="C4" t="s">
        <v>61</v>
      </c>
      <c r="D4" t="s">
        <v>61</v>
      </c>
      <c r="E4" t="s">
        <v>61</v>
      </c>
    </row>
    <row r="5" spans="1:5" x14ac:dyDescent="0.25">
      <c r="A5" t="s">
        <v>43</v>
      </c>
      <c r="B5">
        <v>60</v>
      </c>
      <c r="C5" t="s">
        <v>61</v>
      </c>
      <c r="D5" t="s">
        <v>62</v>
      </c>
      <c r="E5" t="s">
        <v>61</v>
      </c>
    </row>
    <row r="6" spans="1:5" x14ac:dyDescent="0.25">
      <c r="A6" t="s">
        <v>90</v>
      </c>
      <c r="B6">
        <v>15</v>
      </c>
      <c r="C6" t="s">
        <v>62</v>
      </c>
      <c r="D6" t="s">
        <v>61</v>
      </c>
      <c r="E6" t="s">
        <v>62</v>
      </c>
    </row>
    <row r="7" spans="1:5" x14ac:dyDescent="0.25">
      <c r="A7" t="s">
        <v>105</v>
      </c>
      <c r="B7">
        <v>15</v>
      </c>
      <c r="C7" t="s">
        <v>61</v>
      </c>
      <c r="D7" t="s">
        <v>61</v>
      </c>
      <c r="E7" t="s">
        <v>61</v>
      </c>
    </row>
    <row r="8" spans="1:5" x14ac:dyDescent="0.25">
      <c r="A8" t="s">
        <v>89</v>
      </c>
      <c r="B8">
        <v>15</v>
      </c>
      <c r="C8" t="s">
        <v>62</v>
      </c>
      <c r="D8" t="s">
        <v>62</v>
      </c>
      <c r="E8" t="s">
        <v>62</v>
      </c>
    </row>
    <row r="9" spans="1:5" x14ac:dyDescent="0.25">
      <c r="A9" t="s">
        <v>40</v>
      </c>
      <c r="B9">
        <v>30</v>
      </c>
      <c r="C9" t="s">
        <v>61</v>
      </c>
      <c r="D9" t="s">
        <v>61</v>
      </c>
      <c r="E9" t="s">
        <v>61</v>
      </c>
    </row>
    <row r="10" spans="1:5" x14ac:dyDescent="0.25">
      <c r="A10" t="s">
        <v>41</v>
      </c>
      <c r="B10">
        <v>30</v>
      </c>
      <c r="C10" t="s">
        <v>61</v>
      </c>
      <c r="D10" t="s">
        <v>61</v>
      </c>
      <c r="E10" t="s">
        <v>61</v>
      </c>
    </row>
    <row r="12" spans="1:5" x14ac:dyDescent="0.25">
      <c r="C12" s="20" t="s">
        <v>20</v>
      </c>
      <c r="D12" s="20" t="s">
        <v>74</v>
      </c>
      <c r="E12" s="20" t="s">
        <v>76</v>
      </c>
    </row>
    <row r="14" spans="1:5" x14ac:dyDescent="0.25">
      <c r="A14" t="s">
        <v>28</v>
      </c>
      <c r="B14">
        <v>15</v>
      </c>
    </row>
  </sheetData>
  <sheetProtection algorithmName="SHA-512" hashValue="2EHDvMYa+CVNU7kf1U01zPyOXKoN4+swt8muZVOjblP0mah9uToD/IaEnfgmFBdAH4RDIdTlRgjHIOoqQ/hVuw==" saltValue="aJ4syqz1Lap+0kOmNZmjSw==" spinCount="100000" sheet="1" objects="1" scenarios="1"/>
  <sortState ref="A1:B9">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Subsidie</vt:lpstr>
      <vt:lpstr>Categorie</vt:lpstr>
      <vt:lpstr>Leden</vt:lpstr>
      <vt:lpstr>Activiteiten</vt:lpstr>
      <vt:lpstr>Artikelen</vt:lpstr>
      <vt:lpstr>Activiteit</vt:lpstr>
      <vt:lpstr>Artikel</vt:lpstr>
      <vt:lpstr>Categorie</vt:lpstr>
      <vt:lpstr>Leden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Frederik Vynckier</dc:creator>
  <cp:lastModifiedBy>Sven Vanrietvelde</cp:lastModifiedBy>
  <cp:lastPrinted>2017-04-10T15:52:03Z</cp:lastPrinted>
  <dcterms:created xsi:type="dcterms:W3CDTF">2013-01-05T14:10:52Z</dcterms:created>
  <dcterms:modified xsi:type="dcterms:W3CDTF">2019-04-10T07:58:46Z</dcterms:modified>
</cp:coreProperties>
</file>